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5" activeTab="6"/>
  </bookViews>
  <sheets>
    <sheet name="Pav (opção pavi-s))" sheetId="1" state="hidden" r:id="rId1"/>
    <sheet name="Propon" sheetId="2" state="hidden" r:id="rId2"/>
    <sheet name="Con Dren" sheetId="3" state="hidden" r:id="rId3"/>
    <sheet name="Con Pav" sheetId="4" state="hidden" r:id="rId4"/>
    <sheet name="Con Sin" sheetId="5" state="hidden" r:id="rId5"/>
    <sheet name="Orçamento" sheetId="6" r:id="rId6"/>
    <sheet name="Cronograma" sheetId="7" r:id="rId7"/>
  </sheets>
  <definedNames>
    <definedName name="_xlnm.Print_Area" localSheetId="5">'Orçamento'!$A$1:$H$21</definedName>
  </definedNames>
  <calcPr fullCalcOnLoad="1" fullPrecision="0"/>
</workbook>
</file>

<file path=xl/sharedStrings.xml><?xml version="1.0" encoding="utf-8"?>
<sst xmlns="http://schemas.openxmlformats.org/spreadsheetml/2006/main" count="657" uniqueCount="222">
  <si>
    <t>TRECHO:</t>
  </si>
  <si>
    <t>OBRA:</t>
  </si>
  <si>
    <t>fl:</t>
  </si>
  <si>
    <t>DISCRIMINAÇÃO:</t>
  </si>
  <si>
    <t>UNID.</t>
  </si>
  <si>
    <t>DMT.</t>
  </si>
  <si>
    <t>QUANT.</t>
  </si>
  <si>
    <t xml:space="preserve">CUSTO </t>
  </si>
  <si>
    <t>UNITÁRIO</t>
  </si>
  <si>
    <t>CUSTO</t>
  </si>
  <si>
    <t>PARCIAL</t>
  </si>
  <si>
    <t xml:space="preserve">                PLANILHA   DE   QUANTITATIVOS  E   CUSTOS</t>
  </si>
  <si>
    <t>Visto da Administração:</t>
  </si>
  <si>
    <t>Responsável Técnico:</t>
  </si>
  <si>
    <t>Data:</t>
  </si>
  <si>
    <t>ITEM</t>
  </si>
  <si>
    <t>1.</t>
  </si>
  <si>
    <t>MOVIMENTO DA TERRA</t>
  </si>
  <si>
    <t>1.2</t>
  </si>
  <si>
    <t>1.3</t>
  </si>
  <si>
    <r>
      <t>m</t>
    </r>
    <r>
      <rPr>
        <vertAlign val="superscript"/>
        <sz val="10"/>
        <rFont val="Arial"/>
        <family val="2"/>
      </rPr>
      <t>3</t>
    </r>
  </si>
  <si>
    <t>TOTAL MOVIMENTO DA TERRA</t>
  </si>
  <si>
    <t>CANALIZAÇÕES</t>
  </si>
  <si>
    <t>2.</t>
  </si>
  <si>
    <t>2.1</t>
  </si>
  <si>
    <t>2.2</t>
  </si>
  <si>
    <t>2.3</t>
  </si>
  <si>
    <t>2.4</t>
  </si>
  <si>
    <t>2.5</t>
  </si>
  <si>
    <t>2.6</t>
  </si>
  <si>
    <t>2.7</t>
  </si>
  <si>
    <t>m</t>
  </si>
  <si>
    <t>TOTAL CANALIZAÇÕES</t>
  </si>
  <si>
    <t>3.</t>
  </si>
  <si>
    <t>3.1</t>
  </si>
  <si>
    <t>3.2</t>
  </si>
  <si>
    <t>3.3</t>
  </si>
  <si>
    <t>3.4</t>
  </si>
  <si>
    <t>un</t>
  </si>
  <si>
    <t>A. DRENAGEM</t>
  </si>
  <si>
    <t>TOTAL DRENAGEM</t>
  </si>
  <si>
    <t>1/3</t>
  </si>
  <si>
    <t>B. PAVIMENTAÇÃO</t>
  </si>
  <si>
    <t>TERRAPLENAGEM</t>
  </si>
  <si>
    <t>TOTAL TERRAPLENAGEM</t>
  </si>
  <si>
    <t>Compactação Aterros 100% P.N.</t>
  </si>
  <si>
    <t>m2</t>
  </si>
  <si>
    <t>m3</t>
  </si>
  <si>
    <t>PAVIMENTAÇÃO</t>
  </si>
  <si>
    <t>Imprimação - exclusive emulsão</t>
  </si>
  <si>
    <t>Pintura de Ligação - exclusive emulsão</t>
  </si>
  <si>
    <t>t</t>
  </si>
  <si>
    <t>COMPLEMENTARES</t>
  </si>
  <si>
    <t>TOTAL PAVIMENTAÇÃO</t>
  </si>
  <si>
    <t>TOTAL COMPLEMENTARES</t>
  </si>
  <si>
    <t>vb</t>
  </si>
  <si>
    <t>2/3</t>
  </si>
  <si>
    <t>C. SINALIZAÇÃO</t>
  </si>
  <si>
    <t>3/3</t>
  </si>
  <si>
    <t>HORIZONTAL</t>
  </si>
  <si>
    <t>1.1</t>
  </si>
  <si>
    <t>TOTAL HORIZONTAL</t>
  </si>
  <si>
    <t>TOTAL VERTICAL</t>
  </si>
  <si>
    <t>TOTAL SINALIZAÇÃO</t>
  </si>
  <si>
    <t>TOTAL GERAL</t>
  </si>
  <si>
    <t>1/1</t>
  </si>
  <si>
    <t>VERTICAL</t>
  </si>
  <si>
    <t>2.8</t>
  </si>
  <si>
    <t>1.4</t>
  </si>
  <si>
    <t>1.5</t>
  </si>
  <si>
    <t>1.6</t>
  </si>
  <si>
    <t>OBSERVAÇÕES</t>
  </si>
  <si>
    <t>- Conferir serviços em projeto e local;</t>
  </si>
  <si>
    <t>- Relacionar serviços não discriminados;</t>
  </si>
  <si>
    <t>- Discriminar material e mão de obra;</t>
  </si>
  <si>
    <t>- Aterro com material importado (solo selecionado);</t>
  </si>
  <si>
    <t>- Os locais de bota-fora deverão ser autorizados;</t>
  </si>
  <si>
    <t>- Preços inclusos LS e BDI.</t>
  </si>
  <si>
    <t>Espalhamento Bota-Fora Recomposição de Área</t>
  </si>
  <si>
    <t>NP5+P15Km</t>
  </si>
  <si>
    <t>- As jazidas e usina de asfalto são de responsabilidade da contratada,</t>
  </si>
  <si>
    <t xml:space="preserve">  devendo possuir a devida licença de operação e utilização.</t>
  </si>
  <si>
    <t>DIVERSOS</t>
  </si>
  <si>
    <t>TOTAL DIVERSOS</t>
  </si>
  <si>
    <r>
      <t>m</t>
    </r>
    <r>
      <rPr>
        <vertAlign val="superscript"/>
        <sz val="10"/>
        <rFont val="Arial"/>
        <family val="2"/>
      </rPr>
      <t>2</t>
    </r>
  </si>
  <si>
    <t>Defensa Metálica Simples</t>
  </si>
  <si>
    <t>DISTÂNCIAS DE TRANSPORTE</t>
  </si>
  <si>
    <t xml:space="preserve">- B.Brita e Rachão: </t>
  </si>
  <si>
    <t>- Massa Asfáltica:</t>
  </si>
  <si>
    <t>- CAP:</t>
  </si>
  <si>
    <t>- Emulsões Asfálticas:</t>
  </si>
  <si>
    <t>- Saibro, Mat. 1ª cat. e Mat.Div. :</t>
  </si>
  <si>
    <t xml:space="preserve">  (ETAPAS  DO  CONCEDENTE)</t>
  </si>
  <si>
    <t xml:space="preserve">  (ETAPAS  DO  PROPONENTE)</t>
  </si>
  <si>
    <t>CAIXAS E ALAS</t>
  </si>
  <si>
    <t>TOTAL CAIXAS E ALAS</t>
  </si>
  <si>
    <t>PREFEITURA  MUNICIPAL  DE  BOM PRINCIPIO</t>
  </si>
  <si>
    <t>Xr(Km)=</t>
  </si>
  <si>
    <t>Xp(Km)=</t>
  </si>
  <si>
    <t>-Xr =não pavimentado = Xs (caminho de serviço);</t>
  </si>
  <si>
    <t>-Xp=pavimentado;</t>
  </si>
  <si>
    <t>1.7</t>
  </si>
  <si>
    <t>1.8</t>
  </si>
  <si>
    <t>1.9</t>
  </si>
  <si>
    <t>1.10</t>
  </si>
  <si>
    <t>1.11</t>
  </si>
  <si>
    <t>1.12</t>
  </si>
  <si>
    <t>1.13</t>
  </si>
  <si>
    <t>1.14</t>
  </si>
  <si>
    <t>2.9</t>
  </si>
  <si>
    <t>2.10</t>
  </si>
  <si>
    <t>2.11</t>
  </si>
  <si>
    <t>2.12</t>
  </si>
  <si>
    <t>2.13</t>
  </si>
  <si>
    <t>2.14</t>
  </si>
  <si>
    <t>2.15</t>
  </si>
  <si>
    <t>P50Km</t>
  </si>
  <si>
    <r>
      <t xml:space="preserve">EXTENSÃO:       </t>
    </r>
    <r>
      <rPr>
        <sz val="11"/>
        <color indexed="8"/>
        <rFont val="Arial"/>
        <family val="2"/>
      </rPr>
      <t xml:space="preserve"> </t>
    </r>
  </si>
  <si>
    <t>CÓDIGO</t>
  </si>
  <si>
    <t>DAER</t>
  </si>
  <si>
    <t>Escavação Mecânica Valas 1ª cat.- Drenagem</t>
  </si>
  <si>
    <t>Escavação Mecânica Valas 1ª cat.- Bueiros</t>
  </si>
  <si>
    <t>Escavação Mecânica Valas 3ª cat. - Drenagem</t>
  </si>
  <si>
    <t>Escavação Mecânica Valas 3ª cat. - Bueiros</t>
  </si>
  <si>
    <t>Reaterro Valas Bueiros</t>
  </si>
  <si>
    <t>Esgoto Pluvial 0,40m - PS-1</t>
  </si>
  <si>
    <t>Lastro de Brita p/ Travessias-inclusive transporte</t>
  </si>
  <si>
    <t>Boca BSTC D=0,40m</t>
  </si>
  <si>
    <t>Boca BSTC D=0,60m</t>
  </si>
  <si>
    <t>Boca BSTC D=0,80m</t>
  </si>
  <si>
    <t>Boca BSTC D=1,00m</t>
  </si>
  <si>
    <t>Desmatamento,Destocamento c/D&lt;30cm e Limpeza Áreas</t>
  </si>
  <si>
    <t>Esc., Carga e Transp.Mat. 1ª cat. c/ Escavadeira 600&lt;DMT&lt;=800mcs</t>
  </si>
  <si>
    <t>Esc., Carga e Transp.Mat. 3ª cat. c/ Escavadeira 200&lt;DMT&lt;=400mcs</t>
  </si>
  <si>
    <t>Espalhamento Bota-Fora com Recomposição de Área</t>
  </si>
  <si>
    <t>Esc. Carga Mat. Jazida 1ª cat.</t>
  </si>
  <si>
    <t>Transporte Material 1ª cat. Y=3,37Xs+1,44Xr+1,00Xp+2,10 (Xr=5,00Km;</t>
  </si>
  <si>
    <t>Xp=15,00Km)</t>
  </si>
  <si>
    <t>Esc. Carga Mat. Jazida 2ª cat.</t>
  </si>
  <si>
    <t>Transporte Material 2ª cat. Y=3,65Xs+1,56Xr+1,10Xp+2,28 (Xr=5,00Km;</t>
  </si>
  <si>
    <t>Reforço Subleito Mat. 2ª cat. - exclusive transporte</t>
  </si>
  <si>
    <t>Remoção de Solos Moles pra DMT&gt;500mcs</t>
  </si>
  <si>
    <t>Substituição Solos Inadequados Subleito Rachão Enchimento Brita</t>
  </si>
  <si>
    <t>e Camada Bloqueio-exclusive transporte</t>
  </si>
  <si>
    <t>Transporte Rachão Y=2,92Xs+1,25Xr+0,87Xp+1,82 (Xr=5,00Km;</t>
  </si>
  <si>
    <t>Regularização Subleito</t>
  </si>
  <si>
    <t>Macadame Seco - exclusive transporte</t>
  </si>
  <si>
    <t>Sub-Base ou Base de Brita Graduada - exclusive transporte</t>
  </si>
  <si>
    <t>Transporte Brita base ou Sub-Base</t>
  </si>
  <si>
    <t>Y=3,24Xs+1,38Xr+0,97Xp+2,02 (Xr=5,00Km; Xp=50,00Km)</t>
  </si>
  <si>
    <t>Sub-Base ou Base Mat. 2ª cat. - exclusive transporte</t>
  </si>
  <si>
    <t>CM-30 (com BDI=15%)</t>
  </si>
  <si>
    <t>RR-1C (com BDI=15%)</t>
  </si>
  <si>
    <t>Transporte Asfalto Frio (com BDI=15%)</t>
  </si>
  <si>
    <t>Concreto Betuminoso Usinado Quente Sobre Base Granular -</t>
  </si>
  <si>
    <t>exclisive asfalto e inclusive transporte</t>
  </si>
  <si>
    <t>Y=0,00Xs+0,00Xr+0,21Xp+8,31 (Xp=50,00Km)</t>
  </si>
  <si>
    <t>Transporte Asfalto Quente (com BDI=15%)</t>
  </si>
  <si>
    <t>Y=0,00Xs+0,00Xr+0,24Xp+9,23 (Xp=50,00Km)</t>
  </si>
  <si>
    <t>CAP-50/70 (com BDI=15%)</t>
  </si>
  <si>
    <t>Mobilização de Obra + Mobilização por Verba</t>
  </si>
  <si>
    <t xml:space="preserve">Sinalização Horizontal Tinta Acrilica </t>
  </si>
  <si>
    <t xml:space="preserve">Tacha Bidirecional </t>
  </si>
  <si>
    <t>Placa Toda Refletiva Tipo I-A - Regulamentação</t>
  </si>
  <si>
    <t>Suporte Madeira</t>
  </si>
  <si>
    <t>Placa Semi-Refletiva Tipo I-A c/ Quadro</t>
  </si>
  <si>
    <t>Refletivo Prismático p/ Defensa</t>
  </si>
  <si>
    <t>Placa Toda Refletiva Tipo I-A - Advertencia</t>
  </si>
  <si>
    <t>Placa Toda Refletiva Tipo I-A - Indicativa/Advertencia</t>
  </si>
  <si>
    <t>Placa Toda Refletiva Tipo I-A - Marcadores</t>
  </si>
  <si>
    <t>NP5+P30Km</t>
  </si>
  <si>
    <t>Xp=30,00Km)</t>
  </si>
  <si>
    <t>PREFEITURA  MUNICIPAL  DE  IVOTI</t>
  </si>
  <si>
    <t>ESTRADA IVOTI - 2 IRMÃOS</t>
  </si>
  <si>
    <t>EST. 0 / EST. 174 + 10,30m</t>
  </si>
  <si>
    <t>3.490,30m</t>
  </si>
  <si>
    <t>Transporte Macadame Seco Y=2,97Xs+1,27Xr+0,89Xp+1,86 (Xr=5,0kmXp=30,0Km)</t>
  </si>
  <si>
    <t>Transporte Macadame Seco Y=2,97Xs+1,27Xr+0,89Xp+1,86 (Xr=5,0km, Xp=30,0Km)</t>
  </si>
  <si>
    <t>BSTC D=0,60M</t>
  </si>
  <si>
    <t>BSTC D=0,80M</t>
  </si>
  <si>
    <t>BSTC D=1,00M</t>
  </si>
  <si>
    <t>CAIXA COLETORA DE ALVENARIA H=1,5m</t>
  </si>
  <si>
    <t>3.5</t>
  </si>
  <si>
    <t>- Pavimento novo: BMS=17cm+BBG=15cm+CBUQ=5cm;</t>
  </si>
  <si>
    <t>Sargeta Triangular de Concreto STC01</t>
  </si>
  <si>
    <t>- Cimento,Madeira,Aço</t>
  </si>
  <si>
    <t>- Saibro, Mat. 1ª cat.:</t>
  </si>
  <si>
    <t>- Tubo e Areia:</t>
  </si>
  <si>
    <t>- Tijolos e Pedra gres:</t>
  </si>
  <si>
    <t>RUA UNIÃO - ZONA INDUSTRIAL</t>
  </si>
  <si>
    <t xml:space="preserve">Sub-Base Rachão Enchimento Brita e Camada Bloqueio - exclusive transporte </t>
  </si>
  <si>
    <t>Blocos pré-moldados concreto articulado (PAVI S-10) com colchão de areia - inclusive transporte</t>
  </si>
  <si>
    <t>Meio-fio concreto - MFC02</t>
  </si>
  <si>
    <t>TRIÂNGULO DA AV. 48 ALTA ATÉ AV. PRESIDENTE LUCENA</t>
  </si>
  <si>
    <t>1720,00m</t>
  </si>
  <si>
    <r>
      <t xml:space="preserve">EXTENSÃO:       </t>
    </r>
    <r>
      <rPr>
        <sz val="11"/>
        <rFont val="Arial"/>
        <family val="2"/>
      </rPr>
      <t xml:space="preserve"> </t>
    </r>
  </si>
  <si>
    <t>2/4</t>
  </si>
  <si>
    <t>Transporte Material 1ª cat. Y=3,97Xs+1,68Xr+1,17Xp+2,46 (Xr=5,00Km; Xp=15,00Km)</t>
  </si>
  <si>
    <t>Transporte Rachão Y=3,44Xs+1,46Xr+1,00Xp+2,13 (Xr=5,00Km; Xp=30,00Km)</t>
  </si>
  <si>
    <t>Transporte Brita base ou Sub-Base Y=4,06Xs+1,73Xr+1,20Xp+2,53 (Xr=5,00Km; Xp=30,00Km)</t>
  </si>
  <si>
    <t>PLANILHA   DE   QUANTITATIVOS  E   CUSTOS</t>
  </si>
  <si>
    <t>REFERÊNCIA</t>
  </si>
  <si>
    <t>DISCRIMINAÇÃO</t>
  </si>
  <si>
    <t>VALOR TOTAL</t>
  </si>
  <si>
    <t>MUNICÍPIO DE IVOTI/RS</t>
  </si>
  <si>
    <t>VISTO ADMINISTRAÇÃO</t>
  </si>
  <si>
    <t>CRONOGRAMA FÍSICO-FINANCEIRO</t>
  </si>
  <si>
    <t>MÊS 01</t>
  </si>
  <si>
    <t>%</t>
  </si>
  <si>
    <t>R$</t>
  </si>
  <si>
    <t>mercado</t>
  </si>
  <si>
    <t>CREA/RS 168976</t>
  </si>
  <si>
    <t>DATA: 04 DE ABRIL DE 2017</t>
  </si>
  <si>
    <t xml:space="preserve">SERVIÇOS SERVIÇOS DE MELHORIA NA REDE DE ILUMINAÇÃO PÚBLICA </t>
  </si>
  <si>
    <t>AVENIDA BOM JARDIM -  MUNICÍPIO DE IVOTI</t>
  </si>
  <si>
    <t>Instalação de 11 postes novos; Instalação de 22 luminárias ILP-2525, equipadas com lâmpada de vapor de sódio 250W e respectivos reatores e demais acessórios necessários; Relocação de 07 postes completos com seus respectivos conjuntos de luminárias; Revisões e testes finais, conforme Termo de Referência.</t>
  </si>
  <si>
    <t>ENG.CIVIL  KELLY LEMES</t>
  </si>
  <si>
    <t>TOTAL DOS SERVIÇOS</t>
  </si>
  <si>
    <t>SERVIÇOS</t>
  </si>
  <si>
    <t>ENG. CIVIL KELLY LEMES</t>
  </si>
  <si>
    <t>VALOR MATERIAL</t>
  </si>
  <si>
    <t>VALOR MÃO DE OBRA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</si>
</sst>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%"/>
    <numFmt numFmtId="173" formatCode="#,##0.00_ ;\-#,##0.00\ "/>
    <numFmt numFmtId="174" formatCode="&quot;R$&quot;\ #,##0.00"/>
    <numFmt numFmtId="175" formatCode="[$-F800]dddd\,\ mmmm\ dd\,\ yyyy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&quot;R$ &quot;#,##0.00"/>
    <numFmt numFmtId="181" formatCode="&quot;Ativado&quot;;&quot;Ativado&quot;;&quot;Desativado&quot;"/>
    <numFmt numFmtId="182" formatCode="0.00\ &quot;%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Calibri"/>
      <family val="2"/>
    </font>
    <font>
      <b/>
      <i/>
      <sz val="11"/>
      <color indexed="10"/>
      <name val="Arial"/>
      <family val="2"/>
    </font>
    <font>
      <b/>
      <i/>
      <sz val="9"/>
      <color indexed="8"/>
      <name val="Calibri"/>
      <family val="2"/>
    </font>
    <font>
      <b/>
      <sz val="14"/>
      <color indexed="8"/>
      <name val="Arial Black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19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4" fontId="19" fillId="0" borderId="0" applyFont="0" applyFill="0" applyBorder="0" applyAlignment="0" applyProtection="0"/>
  </cellStyleXfs>
  <cellXfs count="3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11" fillId="0" borderId="12" xfId="0" applyFont="1" applyBorder="1" applyAlignment="1">
      <alignment/>
    </xf>
    <xf numFmtId="4" fontId="0" fillId="0" borderId="0" xfId="0" applyNumberFormat="1" applyAlignment="1">
      <alignment/>
    </xf>
    <xf numFmtId="0" fontId="0" fillId="0" borderId="12" xfId="0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4" fontId="4" fillId="0" borderId="20" xfId="0" applyNumberFormat="1" applyFont="1" applyBorder="1" applyAlignment="1">
      <alignment horizontal="left"/>
    </xf>
    <xf numFmtId="4" fontId="4" fillId="0" borderId="15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4" fontId="0" fillId="0" borderId="15" xfId="0" applyNumberFormat="1" applyBorder="1" applyAlignment="1">
      <alignment horizontal="center"/>
    </xf>
    <xf numFmtId="0" fontId="4" fillId="0" borderId="16" xfId="0" applyFont="1" applyBorder="1" applyAlignment="1">
      <alignment/>
    </xf>
    <xf numFmtId="4" fontId="0" fillId="0" borderId="16" xfId="0" applyNumberFormat="1" applyBorder="1" applyAlignment="1">
      <alignment horizontal="center"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2" fillId="0" borderId="22" xfId="0" applyFont="1" applyBorder="1" applyAlignment="1">
      <alignment/>
    </xf>
    <xf numFmtId="4" fontId="0" fillId="0" borderId="22" xfId="0" applyNumberFormat="1" applyBorder="1" applyAlignment="1">
      <alignment/>
    </xf>
    <xf numFmtId="4" fontId="4" fillId="0" borderId="15" xfId="0" applyNumberFormat="1" applyFont="1" applyBorder="1" applyAlignment="1">
      <alignment horizontal="center"/>
    </xf>
    <xf numFmtId="39" fontId="4" fillId="0" borderId="15" xfId="56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0" fontId="0" fillId="33" borderId="23" xfId="0" applyFill="1" applyBorder="1" applyAlignment="1">
      <alignment/>
    </xf>
    <xf numFmtId="0" fontId="13" fillId="33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0" fillId="33" borderId="27" xfId="0" applyFill="1" applyBorder="1" applyAlignment="1">
      <alignment/>
    </xf>
    <xf numFmtId="0" fontId="3" fillId="0" borderId="28" xfId="0" applyFont="1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0" fontId="0" fillId="0" borderId="31" xfId="0" applyBorder="1" applyAlignment="1">
      <alignment/>
    </xf>
    <xf numFmtId="0" fontId="3" fillId="0" borderId="27" xfId="0" applyFont="1" applyBorder="1" applyAlignment="1">
      <alignment/>
    </xf>
    <xf numFmtId="0" fontId="0" fillId="0" borderId="32" xfId="0" applyBorder="1" applyAlignment="1">
      <alignment/>
    </xf>
    <xf numFmtId="0" fontId="9" fillId="33" borderId="33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14" fillId="33" borderId="35" xfId="0" applyFont="1" applyFill="1" applyBorder="1" applyAlignment="1">
      <alignment/>
    </xf>
    <xf numFmtId="0" fontId="9" fillId="33" borderId="36" xfId="0" applyFont="1" applyFill="1" applyBorder="1" applyAlignment="1">
      <alignment horizontal="center"/>
    </xf>
    <xf numFmtId="0" fontId="0" fillId="0" borderId="37" xfId="0" applyBorder="1" applyAlignment="1">
      <alignment/>
    </xf>
    <xf numFmtId="4" fontId="0" fillId="0" borderId="37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39" xfId="0" applyNumberFormat="1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4" fillId="34" borderId="46" xfId="0" applyFont="1" applyFill="1" applyBorder="1" applyAlignment="1">
      <alignment/>
    </xf>
    <xf numFmtId="0" fontId="9" fillId="34" borderId="49" xfId="0" applyFont="1" applyFill="1" applyBorder="1" applyAlignment="1">
      <alignment horizontal="center"/>
    </xf>
    <xf numFmtId="0" fontId="9" fillId="34" borderId="50" xfId="0" applyFont="1" applyFill="1" applyBorder="1" applyAlignment="1">
      <alignment horizontal="center"/>
    </xf>
    <xf numFmtId="4" fontId="4" fillId="0" borderId="51" xfId="0" applyNumberFormat="1" applyFont="1" applyBorder="1" applyAlignment="1">
      <alignment horizontal="left"/>
    </xf>
    <xf numFmtId="4" fontId="4" fillId="0" borderId="16" xfId="0" applyNumberFormat="1" applyFont="1" applyBorder="1" applyAlignment="1">
      <alignment horizontal="left"/>
    </xf>
    <xf numFmtId="4" fontId="4" fillId="0" borderId="16" xfId="0" applyNumberFormat="1" applyFont="1" applyBorder="1" applyAlignment="1">
      <alignment horizontal="center"/>
    </xf>
    <xf numFmtId="4" fontId="0" fillId="0" borderId="52" xfId="0" applyNumberFormat="1" applyBorder="1" applyAlignment="1">
      <alignment/>
    </xf>
    <xf numFmtId="0" fontId="0" fillId="0" borderId="53" xfId="0" applyBorder="1" applyAlignment="1">
      <alignment/>
    </xf>
    <xf numFmtId="4" fontId="10" fillId="0" borderId="54" xfId="0" applyNumberFormat="1" applyFont="1" applyBorder="1" applyAlignment="1">
      <alignment/>
    </xf>
    <xf numFmtId="0" fontId="0" fillId="34" borderId="53" xfId="0" applyFill="1" applyBorder="1" applyAlignment="1">
      <alignment/>
    </xf>
    <xf numFmtId="0" fontId="12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4" fontId="0" fillId="34" borderId="22" xfId="0" applyNumberFormat="1" applyFill="1" applyBorder="1" applyAlignment="1">
      <alignment/>
    </xf>
    <xf numFmtId="4" fontId="10" fillId="34" borderId="54" xfId="0" applyNumberFormat="1" applyFont="1" applyFill="1" applyBorder="1" applyAlignment="1">
      <alignment/>
    </xf>
    <xf numFmtId="39" fontId="4" fillId="0" borderId="16" xfId="56" applyNumberFormat="1" applyFont="1" applyBorder="1" applyAlignment="1">
      <alignment horizontal="right"/>
    </xf>
    <xf numFmtId="4" fontId="6" fillId="0" borderId="55" xfId="0" applyNumberFormat="1" applyFont="1" applyBorder="1" applyAlignment="1">
      <alignment horizontal="left"/>
    </xf>
    <xf numFmtId="4" fontId="6" fillId="0" borderId="21" xfId="0" applyNumberFormat="1" applyFont="1" applyBorder="1" applyAlignment="1">
      <alignment horizontal="center"/>
    </xf>
    <xf numFmtId="4" fontId="0" fillId="0" borderId="56" xfId="0" applyNumberFormat="1" applyBorder="1" applyAlignment="1">
      <alignment/>
    </xf>
    <xf numFmtId="49" fontId="10" fillId="33" borderId="57" xfId="0" applyNumberFormat="1" applyFont="1" applyFill="1" applyBorder="1" applyAlignment="1" quotePrefix="1">
      <alignment horizontal="center"/>
    </xf>
    <xf numFmtId="0" fontId="10" fillId="0" borderId="55" xfId="0" applyFont="1" applyBorder="1" applyAlignment="1">
      <alignment/>
    </xf>
    <xf numFmtId="0" fontId="15" fillId="0" borderId="58" xfId="0" applyFont="1" applyBorder="1" applyAlignment="1">
      <alignment/>
    </xf>
    <xf numFmtId="0" fontId="15" fillId="0" borderId="37" xfId="0" applyFont="1" applyBorder="1" applyAlignment="1">
      <alignment horizontal="center"/>
    </xf>
    <xf numFmtId="0" fontId="15" fillId="34" borderId="49" xfId="0" applyFont="1" applyFill="1" applyBorder="1" applyAlignment="1">
      <alignment horizontal="center"/>
    </xf>
    <xf numFmtId="0" fontId="16" fillId="34" borderId="46" xfId="0" applyFont="1" applyFill="1" applyBorder="1" applyAlignment="1">
      <alignment/>
    </xf>
    <xf numFmtId="0" fontId="0" fillId="0" borderId="53" xfId="0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4" fontId="0" fillId="0" borderId="22" xfId="0" applyNumberFormat="1" applyFill="1" applyBorder="1" applyAlignment="1">
      <alignment/>
    </xf>
    <xf numFmtId="4" fontId="10" fillId="0" borderId="54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10" fillId="0" borderId="13" xfId="0" applyFont="1" applyBorder="1" applyAlignment="1">
      <alignment/>
    </xf>
    <xf numFmtId="4" fontId="4" fillId="0" borderId="30" xfId="0" applyNumberFormat="1" applyFont="1" applyBorder="1" applyAlignment="1">
      <alignment horizontal="left"/>
    </xf>
    <xf numFmtId="0" fontId="4" fillId="0" borderId="59" xfId="0" applyFont="1" applyBorder="1" applyAlignment="1">
      <alignment/>
    </xf>
    <xf numFmtId="4" fontId="4" fillId="0" borderId="21" xfId="0" applyNumberFormat="1" applyFont="1" applyBorder="1" applyAlignment="1">
      <alignment horizontal="left"/>
    </xf>
    <xf numFmtId="4" fontId="4" fillId="0" borderId="6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 quotePrefix="1">
      <alignment/>
    </xf>
    <xf numFmtId="49" fontId="4" fillId="0" borderId="0" xfId="0" applyNumberFormat="1" applyFont="1" applyBorder="1" applyAlignment="1" quotePrefix="1">
      <alignment/>
    </xf>
    <xf numFmtId="4" fontId="4" fillId="0" borderId="58" xfId="0" applyNumberFormat="1" applyFont="1" applyBorder="1" applyAlignment="1">
      <alignment horizontal="left"/>
    </xf>
    <xf numFmtId="4" fontId="4" fillId="0" borderId="37" xfId="0" applyNumberFormat="1" applyFont="1" applyBorder="1" applyAlignment="1">
      <alignment horizontal="left"/>
    </xf>
    <xf numFmtId="4" fontId="4" fillId="0" borderId="37" xfId="0" applyNumberFormat="1" applyFont="1" applyBorder="1" applyAlignment="1">
      <alignment horizontal="center"/>
    </xf>
    <xf numFmtId="39" fontId="4" fillId="0" borderId="37" xfId="56" applyNumberFormat="1" applyFont="1" applyBorder="1" applyAlignment="1">
      <alignment horizontal="right"/>
    </xf>
    <xf numFmtId="0" fontId="4" fillId="0" borderId="37" xfId="0" applyFont="1" applyBorder="1" applyAlignment="1">
      <alignment/>
    </xf>
    <xf numFmtId="4" fontId="0" fillId="0" borderId="61" xfId="0" applyNumberForma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4" fontId="4" fillId="0" borderId="62" xfId="0" applyNumberFormat="1" applyFont="1" applyBorder="1" applyAlignment="1">
      <alignment horizontal="center"/>
    </xf>
    <xf numFmtId="39" fontId="4" fillId="0" borderId="62" xfId="56" applyNumberFormat="1" applyFont="1" applyBorder="1" applyAlignment="1">
      <alignment horizontal="right"/>
    </xf>
    <xf numFmtId="4" fontId="0" fillId="0" borderId="62" xfId="0" applyNumberFormat="1" applyBorder="1" applyAlignment="1">
      <alignment/>
    </xf>
    <xf numFmtId="4" fontId="0" fillId="0" borderId="63" xfId="0" applyNumberFormat="1" applyBorder="1" applyAlignment="1">
      <alignment/>
    </xf>
    <xf numFmtId="4" fontId="4" fillId="0" borderId="0" xfId="0" applyNumberFormat="1" applyFont="1" applyBorder="1" applyAlignment="1" quotePrefix="1">
      <alignment horizontal="left"/>
    </xf>
    <xf numFmtId="0" fontId="3" fillId="0" borderId="12" xfId="0" applyFont="1" applyBorder="1" applyAlignment="1">
      <alignment/>
    </xf>
    <xf numFmtId="0" fontId="14" fillId="34" borderId="49" xfId="0" applyFont="1" applyFill="1" applyBorder="1" applyAlignment="1">
      <alignment/>
    </xf>
    <xf numFmtId="0" fontId="15" fillId="0" borderId="64" xfId="0" applyFont="1" applyBorder="1" applyAlignment="1">
      <alignment/>
    </xf>
    <xf numFmtId="0" fontId="0" fillId="0" borderId="65" xfId="0" applyBorder="1" applyAlignment="1">
      <alignment/>
    </xf>
    <xf numFmtId="0" fontId="10" fillId="0" borderId="66" xfId="0" applyFont="1" applyBorder="1" applyAlignment="1">
      <alignment/>
    </xf>
    <xf numFmtId="4" fontId="6" fillId="0" borderId="66" xfId="0" applyNumberFormat="1" applyFont="1" applyBorder="1" applyAlignment="1">
      <alignment horizontal="left"/>
    </xf>
    <xf numFmtId="0" fontId="0" fillId="34" borderId="65" xfId="0" applyFill="1" applyBorder="1" applyAlignment="1">
      <alignment/>
    </xf>
    <xf numFmtId="0" fontId="0" fillId="0" borderId="65" xfId="0" applyFill="1" applyBorder="1" applyAlignment="1">
      <alignment/>
    </xf>
    <xf numFmtId="0" fontId="10" fillId="0" borderId="43" xfId="0" applyFont="1" applyBorder="1" applyAlignment="1">
      <alignment/>
    </xf>
    <xf numFmtId="0" fontId="16" fillId="34" borderId="49" xfId="0" applyFont="1" applyFill="1" applyBorder="1" applyAlignment="1">
      <alignment/>
    </xf>
    <xf numFmtId="1" fontId="9" fillId="33" borderId="18" xfId="0" applyNumberFormat="1" applyFont="1" applyFill="1" applyBorder="1" applyAlignment="1">
      <alignment horizontal="center"/>
    </xf>
    <xf numFmtId="1" fontId="9" fillId="33" borderId="19" xfId="0" applyNumberFormat="1" applyFont="1" applyFill="1" applyBorder="1" applyAlignment="1">
      <alignment horizontal="center"/>
    </xf>
    <xf numFmtId="1" fontId="4" fillId="0" borderId="61" xfId="0" applyNumberFormat="1" applyFont="1" applyBorder="1" applyAlignment="1">
      <alignment horizontal="center"/>
    </xf>
    <xf numFmtId="1" fontId="0" fillId="33" borderId="24" xfId="0" applyNumberFormat="1" applyFill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5" fillId="0" borderId="64" xfId="0" applyNumberFormat="1" applyFont="1" applyBorder="1" applyAlignment="1">
      <alignment horizontal="center"/>
    </xf>
    <xf numFmtId="1" fontId="4" fillId="0" borderId="67" xfId="0" applyNumberFormat="1" applyFont="1" applyBorder="1" applyAlignment="1">
      <alignment horizontal="center"/>
    </xf>
    <xf numFmtId="1" fontId="10" fillId="0" borderId="66" xfId="0" applyNumberFormat="1" applyFont="1" applyBorder="1" applyAlignment="1">
      <alignment horizontal="center"/>
    </xf>
    <xf numFmtId="1" fontId="6" fillId="0" borderId="66" xfId="0" applyNumberFormat="1" applyFont="1" applyBorder="1" applyAlignment="1">
      <alignment horizontal="center"/>
    </xf>
    <xf numFmtId="1" fontId="0" fillId="34" borderId="65" xfId="0" applyNumberFormat="1" applyFill="1" applyBorder="1" applyAlignment="1">
      <alignment horizontal="center"/>
    </xf>
    <xf numFmtId="1" fontId="0" fillId="0" borderId="65" xfId="0" applyNumberFormat="1" applyFill="1" applyBorder="1" applyAlignment="1">
      <alignment horizontal="center"/>
    </xf>
    <xf numFmtId="1" fontId="10" fillId="0" borderId="43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 quotePrefix="1">
      <alignment horizontal="center"/>
    </xf>
    <xf numFmtId="1" fontId="0" fillId="0" borderId="0" xfId="0" applyNumberFormat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59" xfId="0" applyNumberFormat="1" applyFont="1" applyBorder="1" applyAlignment="1">
      <alignment horizontal="center"/>
    </xf>
    <xf numFmtId="1" fontId="4" fillId="0" borderId="64" xfId="0" applyNumberFormat="1" applyFont="1" applyBorder="1" applyAlignment="1">
      <alignment horizontal="center"/>
    </xf>
    <xf numFmtId="4" fontId="4" fillId="0" borderId="55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4" fontId="4" fillId="0" borderId="68" xfId="0" applyNumberFormat="1" applyFont="1" applyBorder="1" applyAlignment="1">
      <alignment horizontal="left"/>
    </xf>
    <xf numFmtId="4" fontId="4" fillId="0" borderId="69" xfId="0" applyNumberFormat="1" applyFont="1" applyBorder="1" applyAlignment="1">
      <alignment horizontal="left"/>
    </xf>
    <xf numFmtId="4" fontId="4" fillId="0" borderId="69" xfId="0" applyNumberFormat="1" applyFont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39" fontId="4" fillId="0" borderId="69" xfId="56" applyNumberFormat="1" applyFont="1" applyBorder="1" applyAlignment="1">
      <alignment horizontal="right"/>
    </xf>
    <xf numFmtId="4" fontId="0" fillId="0" borderId="69" xfId="0" applyNumberFormat="1" applyBorder="1" applyAlignment="1">
      <alignment/>
    </xf>
    <xf numFmtId="4" fontId="0" fillId="0" borderId="70" xfId="0" applyNumberFormat="1" applyBorder="1" applyAlignment="1">
      <alignment/>
    </xf>
    <xf numFmtId="0" fontId="4" fillId="0" borderId="21" xfId="0" applyFont="1" applyBorder="1" applyAlignment="1">
      <alignment/>
    </xf>
    <xf numFmtId="4" fontId="4" fillId="0" borderId="71" xfId="0" applyNumberFormat="1" applyFont="1" applyBorder="1" applyAlignment="1">
      <alignment horizontal="left"/>
    </xf>
    <xf numFmtId="1" fontId="4" fillId="0" borderId="72" xfId="0" applyNumberFormat="1" applyFont="1" applyBorder="1" applyAlignment="1">
      <alignment horizontal="center"/>
    </xf>
    <xf numFmtId="1" fontId="4" fillId="0" borderId="73" xfId="0" applyNumberFormat="1" applyFont="1" applyBorder="1" applyAlignment="1">
      <alignment horizontal="center"/>
    </xf>
    <xf numFmtId="4" fontId="0" fillId="35" borderId="15" xfId="0" applyNumberFormat="1" applyFill="1" applyBorder="1" applyAlignment="1">
      <alignment/>
    </xf>
    <xf numFmtId="4" fontId="0" fillId="35" borderId="16" xfId="0" applyNumberFormat="1" applyFill="1" applyBorder="1" applyAlignment="1">
      <alignment/>
    </xf>
    <xf numFmtId="4" fontId="0" fillId="35" borderId="37" xfId="0" applyNumberFormat="1" applyFill="1" applyBorder="1" applyAlignment="1">
      <alignment/>
    </xf>
    <xf numFmtId="39" fontId="4" fillId="35" borderId="16" xfId="56" applyNumberFormat="1" applyFont="1" applyFill="1" applyBorder="1" applyAlignment="1">
      <alignment horizontal="right"/>
    </xf>
    <xf numFmtId="39" fontId="4" fillId="35" borderId="62" xfId="56" applyNumberFormat="1" applyFont="1" applyFill="1" applyBorder="1" applyAlignment="1">
      <alignment horizontal="right"/>
    </xf>
    <xf numFmtId="39" fontId="4" fillId="35" borderId="15" xfId="56" applyNumberFormat="1" applyFont="1" applyFill="1" applyBorder="1" applyAlignment="1">
      <alignment horizontal="right"/>
    </xf>
    <xf numFmtId="39" fontId="4" fillId="35" borderId="37" xfId="56" applyNumberFormat="1" applyFont="1" applyFill="1" applyBorder="1" applyAlignment="1">
      <alignment horizontal="right"/>
    </xf>
    <xf numFmtId="39" fontId="4" fillId="35" borderId="69" xfId="56" applyNumberFormat="1" applyFont="1" applyFill="1" applyBorder="1" applyAlignment="1">
      <alignment horizontal="right"/>
    </xf>
    <xf numFmtId="17" fontId="0" fillId="0" borderId="74" xfId="0" applyNumberFormat="1" applyBorder="1" applyAlignment="1">
      <alignment/>
    </xf>
    <xf numFmtId="4" fontId="0" fillId="35" borderId="21" xfId="0" applyNumberFormat="1" applyFill="1" applyBorder="1" applyAlignment="1">
      <alignment/>
    </xf>
    <xf numFmtId="17" fontId="0" fillId="0" borderId="44" xfId="0" applyNumberFormat="1" applyBorder="1" applyAlignment="1">
      <alignment/>
    </xf>
    <xf numFmtId="0" fontId="16" fillId="34" borderId="45" xfId="0" applyFont="1" applyFill="1" applyBorder="1" applyAlignment="1">
      <alignment/>
    </xf>
    <xf numFmtId="1" fontId="16" fillId="34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74" xfId="0" applyFont="1" applyFill="1" applyBorder="1" applyAlignment="1">
      <alignment horizontal="center"/>
    </xf>
    <xf numFmtId="0" fontId="0" fillId="0" borderId="75" xfId="0" applyBorder="1" applyAlignment="1">
      <alignment/>
    </xf>
    <xf numFmtId="1" fontId="0" fillId="0" borderId="73" xfId="0" applyNumberFormat="1" applyBorder="1" applyAlignment="1">
      <alignment horizontal="center"/>
    </xf>
    <xf numFmtId="0" fontId="12" fillId="0" borderId="73" xfId="0" applyFont="1" applyBorder="1" applyAlignment="1">
      <alignment/>
    </xf>
    <xf numFmtId="0" fontId="0" fillId="0" borderId="73" xfId="0" applyBorder="1" applyAlignment="1">
      <alignment/>
    </xf>
    <xf numFmtId="4" fontId="0" fillId="0" borderId="76" xfId="0" applyNumberFormat="1" applyBorder="1" applyAlignment="1">
      <alignment/>
    </xf>
    <xf numFmtId="0" fontId="0" fillId="0" borderId="71" xfId="0" applyFill="1" applyBorder="1" applyAlignment="1">
      <alignment/>
    </xf>
    <xf numFmtId="1" fontId="0" fillId="0" borderId="72" xfId="0" applyNumberFormat="1" applyFill="1" applyBorder="1" applyAlignment="1">
      <alignment horizontal="center"/>
    </xf>
    <xf numFmtId="0" fontId="12" fillId="0" borderId="60" xfId="0" applyFont="1" applyFill="1" applyBorder="1" applyAlignment="1">
      <alignment/>
    </xf>
    <xf numFmtId="0" fontId="0" fillId="0" borderId="60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10" fillId="0" borderId="77" xfId="0" applyNumberFormat="1" applyFont="1" applyFill="1" applyBorder="1" applyAlignment="1">
      <alignment/>
    </xf>
    <xf numFmtId="0" fontId="17" fillId="34" borderId="0" xfId="0" applyFont="1" applyFill="1" applyBorder="1" applyAlignment="1">
      <alignment horizontal="center" vertical="center"/>
    </xf>
    <xf numFmtId="0" fontId="17" fillId="0" borderId="58" xfId="0" applyFont="1" applyBorder="1" applyAlignment="1">
      <alignment/>
    </xf>
    <xf numFmtId="1" fontId="15" fillId="0" borderId="37" xfId="0" applyNumberFormat="1" applyFont="1" applyBorder="1" applyAlignment="1">
      <alignment horizontal="center"/>
    </xf>
    <xf numFmtId="0" fontId="17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4" fontId="0" fillId="0" borderId="3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20" fillId="0" borderId="20" xfId="0" applyNumberFormat="1" applyFont="1" applyBorder="1" applyAlignment="1">
      <alignment horizontal="left"/>
    </xf>
    <xf numFmtId="1" fontId="20" fillId="0" borderId="15" xfId="0" applyNumberFormat="1" applyFont="1" applyBorder="1" applyAlignment="1">
      <alignment horizontal="center"/>
    </xf>
    <xf numFmtId="4" fontId="20" fillId="0" borderId="15" xfId="0" applyNumberFormat="1" applyFont="1" applyBorder="1" applyAlignment="1">
      <alignment horizontal="left"/>
    </xf>
    <xf numFmtId="4" fontId="20" fillId="0" borderId="1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0" fillId="35" borderId="15" xfId="0" applyNumberFormat="1" applyFont="1" applyFill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15" xfId="0" applyNumberFormat="1" applyFont="1" applyBorder="1" applyAlignment="1">
      <alignment horizontal="center"/>
    </xf>
    <xf numFmtId="4" fontId="0" fillId="35" borderId="16" xfId="0" applyNumberFormat="1" applyFont="1" applyFill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52" xfId="0" applyNumberFormat="1" applyFont="1" applyBorder="1" applyAlignment="1">
      <alignment/>
    </xf>
    <xf numFmtId="0" fontId="0" fillId="0" borderId="51" xfId="0" applyFont="1" applyBorder="1" applyAlignment="1">
      <alignment/>
    </xf>
    <xf numFmtId="1" fontId="0" fillId="0" borderId="16" xfId="0" applyNumberFormat="1" applyFont="1" applyBorder="1" applyAlignment="1">
      <alignment horizontal="center"/>
    </xf>
    <xf numFmtId="0" fontId="12" fillId="0" borderId="16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78" xfId="0" applyNumberFormat="1" applyFont="1" applyBorder="1" applyAlignment="1">
      <alignment/>
    </xf>
    <xf numFmtId="4" fontId="10" fillId="34" borderId="54" xfId="0" applyNumberFormat="1" applyFont="1" applyFill="1" applyBorder="1" applyAlignment="1">
      <alignment/>
    </xf>
    <xf numFmtId="1" fontId="10" fillId="0" borderId="37" xfId="0" applyNumberFormat="1" applyFont="1" applyBorder="1" applyAlignment="1">
      <alignment horizontal="center"/>
    </xf>
    <xf numFmtId="39" fontId="20" fillId="0" borderId="15" xfId="56" applyNumberFormat="1" applyFont="1" applyBorder="1" applyAlignment="1">
      <alignment horizontal="right"/>
    </xf>
    <xf numFmtId="39" fontId="20" fillId="35" borderId="15" xfId="56" applyNumberFormat="1" applyFont="1" applyFill="1" applyBorder="1" applyAlignment="1">
      <alignment horizontal="right"/>
    </xf>
    <xf numFmtId="4" fontId="20" fillId="0" borderId="15" xfId="0" applyNumberFormat="1" applyFont="1" applyBorder="1" applyAlignment="1">
      <alignment horizontal="left" wrapText="1"/>
    </xf>
    <xf numFmtId="0" fontId="7" fillId="0" borderId="28" xfId="0" applyFont="1" applyBorder="1" applyAlignment="1">
      <alignment/>
    </xf>
    <xf numFmtId="1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3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0" fontId="7" fillId="0" borderId="27" xfId="0" applyFont="1" applyBorder="1" applyAlignment="1">
      <alignment/>
    </xf>
    <xf numFmtId="1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0" fillId="0" borderId="79" xfId="0" applyBorder="1" applyAlignment="1">
      <alignment/>
    </xf>
    <xf numFmtId="0" fontId="0" fillId="0" borderId="78" xfId="0" applyBorder="1" applyAlignment="1">
      <alignment/>
    </xf>
    <xf numFmtId="1" fontId="0" fillId="0" borderId="79" xfId="0" applyNumberFormat="1" applyBorder="1" applyAlignment="1">
      <alignment horizontal="center"/>
    </xf>
    <xf numFmtId="0" fontId="0" fillId="0" borderId="80" xfId="0" applyBorder="1" applyAlignment="1">
      <alignment/>
    </xf>
    <xf numFmtId="1" fontId="7" fillId="0" borderId="81" xfId="0" applyNumberFormat="1" applyFont="1" applyBorder="1" applyAlignment="1">
      <alignment horizontal="center"/>
    </xf>
    <xf numFmtId="0" fontId="7" fillId="0" borderId="80" xfId="0" applyFont="1" applyBorder="1" applyAlignment="1">
      <alignment/>
    </xf>
    <xf numFmtId="1" fontId="9" fillId="35" borderId="15" xfId="0" applyNumberFormat="1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0" fontId="1" fillId="35" borderId="15" xfId="0" applyFont="1" applyFill="1" applyBorder="1" applyAlignment="1">
      <alignment/>
    </xf>
    <xf numFmtId="0" fontId="9" fillId="36" borderId="10" xfId="0" applyFont="1" applyFill="1" applyBorder="1" applyAlignment="1">
      <alignment horizontal="center"/>
    </xf>
    <xf numFmtId="0" fontId="10" fillId="36" borderId="82" xfId="0" applyFont="1" applyFill="1" applyBorder="1" applyAlignment="1">
      <alignment/>
    </xf>
    <xf numFmtId="0" fontId="23" fillId="0" borderId="81" xfId="0" applyFont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4" fillId="0" borderId="15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0" fontId="0" fillId="0" borderId="59" xfId="0" applyBorder="1" applyAlignment="1">
      <alignment/>
    </xf>
    <xf numFmtId="0" fontId="0" fillId="0" borderId="83" xfId="0" applyBorder="1" applyAlignment="1">
      <alignment/>
    </xf>
    <xf numFmtId="0" fontId="0" fillId="0" borderId="81" xfId="0" applyBorder="1" applyAlignment="1">
      <alignment/>
    </xf>
    <xf numFmtId="1" fontId="0" fillId="0" borderId="81" xfId="0" applyNumberFormat="1" applyBorder="1" applyAlignment="1">
      <alignment horizontal="center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7" fillId="0" borderId="78" xfId="0" applyFont="1" applyBorder="1" applyAlignment="1">
      <alignment vertical="center" wrapText="1"/>
    </xf>
    <xf numFmtId="0" fontId="7" fillId="0" borderId="83" xfId="0" applyFont="1" applyBorder="1" applyAlignment="1">
      <alignment/>
    </xf>
    <xf numFmtId="0" fontId="7" fillId="0" borderId="81" xfId="0" applyFont="1" applyBorder="1" applyAlignment="1">
      <alignment horizontal="left"/>
    </xf>
    <xf numFmtId="0" fontId="3" fillId="0" borderId="81" xfId="0" applyFont="1" applyBorder="1" applyAlignment="1">
      <alignment/>
    </xf>
    <xf numFmtId="0" fontId="0" fillId="0" borderId="81" xfId="0" applyBorder="1" applyAlignment="1">
      <alignment/>
    </xf>
    <xf numFmtId="4" fontId="7" fillId="0" borderId="0" xfId="0" applyNumberFormat="1" applyFont="1" applyBorder="1" applyAlignment="1">
      <alignment horizontal="center"/>
    </xf>
    <xf numFmtId="4" fontId="7" fillId="0" borderId="67" xfId="0" applyNumberFormat="1" applyFont="1" applyBorder="1" applyAlignment="1">
      <alignment horizontal="center"/>
    </xf>
    <xf numFmtId="0" fontId="9" fillId="36" borderId="61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180" fontId="10" fillId="8" borderId="10" xfId="0" applyNumberFormat="1" applyFont="1" applyFill="1" applyBorder="1" applyAlignment="1">
      <alignment/>
    </xf>
    <xf numFmtId="0" fontId="10" fillId="0" borderId="78" xfId="0" applyFont="1" applyFill="1" applyBorder="1" applyAlignment="1">
      <alignment horizontal="left"/>
    </xf>
    <xf numFmtId="0" fontId="10" fillId="0" borderId="79" xfId="0" applyFont="1" applyFill="1" applyBorder="1" applyAlignment="1">
      <alignment horizontal="left"/>
    </xf>
    <xf numFmtId="180" fontId="10" fillId="0" borderId="79" xfId="0" applyNumberFormat="1" applyFont="1" applyFill="1" applyBorder="1" applyAlignment="1">
      <alignment/>
    </xf>
    <xf numFmtId="9" fontId="10" fillId="0" borderId="79" xfId="0" applyNumberFormat="1" applyFont="1" applyFill="1" applyBorder="1" applyAlignment="1">
      <alignment horizontal="left"/>
    </xf>
    <xf numFmtId="0" fontId="10" fillId="0" borderId="15" xfId="0" applyFont="1" applyFill="1" applyBorder="1" applyAlignment="1">
      <alignment horizontal="center" vertical="center"/>
    </xf>
    <xf numFmtId="4" fontId="20" fillId="0" borderId="16" xfId="0" applyNumberFormat="1" applyFont="1" applyFill="1" applyBorder="1" applyAlignment="1">
      <alignment horizontal="center" vertical="center"/>
    </xf>
    <xf numFmtId="180" fontId="4" fillId="0" borderId="15" xfId="0" applyNumberFormat="1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 vertical="center"/>
    </xf>
    <xf numFmtId="180" fontId="10" fillId="0" borderId="15" xfId="0" applyNumberFormat="1" applyFont="1" applyFill="1" applyBorder="1" applyAlignment="1">
      <alignment vertical="center"/>
    </xf>
    <xf numFmtId="1" fontId="0" fillId="0" borderId="0" xfId="0" applyNumberFormat="1" applyFill="1" applyBorder="1" applyAlignment="1">
      <alignment horizontal="center"/>
    </xf>
    <xf numFmtId="4" fontId="4" fillId="0" borderId="0" xfId="0" applyNumberFormat="1" applyFont="1" applyBorder="1" applyAlignment="1" quotePrefix="1">
      <alignment horizontal="left"/>
    </xf>
    <xf numFmtId="0" fontId="10" fillId="34" borderId="2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34" borderId="53" xfId="0" applyFont="1" applyFill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53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34" borderId="84" xfId="0" applyFont="1" applyFill="1" applyBorder="1" applyAlignment="1">
      <alignment horizontal="center"/>
    </xf>
    <xf numFmtId="0" fontId="10" fillId="34" borderId="6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69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0" fillId="8" borderId="82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1" fontId="9" fillId="33" borderId="16" xfId="0" applyNumberFormat="1" applyFont="1" applyFill="1" applyBorder="1" applyAlignment="1">
      <alignment horizontal="center" vertical="center"/>
    </xf>
    <xf numFmtId="1" fontId="9" fillId="33" borderId="69" xfId="0" applyNumberFormat="1" applyFont="1" applyFill="1" applyBorder="1" applyAlignment="1">
      <alignment horizontal="center" vertical="center"/>
    </xf>
    <xf numFmtId="1" fontId="9" fillId="33" borderId="21" xfId="0" applyNumberFormat="1" applyFont="1" applyFill="1" applyBorder="1" applyAlignment="1">
      <alignment horizontal="center" vertical="center"/>
    </xf>
    <xf numFmtId="0" fontId="7" fillId="0" borderId="7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4" fontId="7" fillId="0" borderId="8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67" xfId="0" applyNumberFormat="1" applyFont="1" applyBorder="1" applyAlignment="1">
      <alignment horizontal="center"/>
    </xf>
    <xf numFmtId="0" fontId="13" fillId="33" borderId="78" xfId="0" applyFont="1" applyFill="1" applyBorder="1" applyAlignment="1">
      <alignment horizontal="center"/>
    </xf>
    <xf numFmtId="0" fontId="13" fillId="33" borderId="79" xfId="0" applyFont="1" applyFill="1" applyBorder="1" applyAlignment="1">
      <alignment horizontal="center"/>
    </xf>
    <xf numFmtId="0" fontId="3" fillId="33" borderId="83" xfId="0" applyFont="1" applyFill="1" applyBorder="1" applyAlignment="1">
      <alignment horizontal="center"/>
    </xf>
    <xf numFmtId="0" fontId="3" fillId="33" borderId="8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7" xfId="0" applyBorder="1" applyAlignment="1">
      <alignment horizontal="left" vertical="top"/>
    </xf>
    <xf numFmtId="0" fontId="0" fillId="0" borderId="83" xfId="0" applyBorder="1" applyAlignment="1">
      <alignment horizontal="left" vertical="top"/>
    </xf>
    <xf numFmtId="0" fontId="0" fillId="0" borderId="81" xfId="0" applyBorder="1" applyAlignment="1">
      <alignment horizontal="left" vertical="top"/>
    </xf>
    <xf numFmtId="0" fontId="0" fillId="0" borderId="66" xfId="0" applyBorder="1" applyAlignment="1">
      <alignment horizontal="left" vertical="top"/>
    </xf>
    <xf numFmtId="0" fontId="0" fillId="0" borderId="78" xfId="0" applyBorder="1" applyAlignment="1">
      <alignment horizontal="left"/>
    </xf>
    <xf numFmtId="0" fontId="0" fillId="0" borderId="79" xfId="0" applyBorder="1" applyAlignment="1">
      <alignment horizontal="left"/>
    </xf>
    <xf numFmtId="0" fontId="0" fillId="0" borderId="59" xfId="0" applyBorder="1" applyAlignment="1">
      <alignment horizontal="left"/>
    </xf>
    <xf numFmtId="0" fontId="17" fillId="36" borderId="10" xfId="0" applyFont="1" applyFill="1" applyBorder="1" applyAlignment="1">
      <alignment horizontal="center" vertical="center"/>
    </xf>
    <xf numFmtId="0" fontId="17" fillId="36" borderId="61" xfId="0" applyFont="1" applyFill="1" applyBorder="1" applyAlignment="1">
      <alignment horizontal="center" vertical="center"/>
    </xf>
    <xf numFmtId="0" fontId="0" fillId="0" borderId="82" xfId="0" applyFill="1" applyBorder="1" applyAlignment="1">
      <alignment horizontal="left"/>
    </xf>
    <xf numFmtId="0" fontId="0" fillId="0" borderId="61" xfId="0" applyFill="1" applyBorder="1" applyAlignment="1">
      <alignment horizontal="left"/>
    </xf>
    <xf numFmtId="0" fontId="9" fillId="33" borderId="78" xfId="0" applyFont="1" applyFill="1" applyBorder="1" applyAlignment="1">
      <alignment horizontal="center" vertical="center"/>
    </xf>
    <xf numFmtId="0" fontId="9" fillId="33" borderId="79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9" fillId="33" borderId="8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67" xfId="0" applyFont="1" applyFill="1" applyBorder="1" applyAlignment="1">
      <alignment horizontal="center" vertical="center"/>
    </xf>
    <xf numFmtId="0" fontId="9" fillId="33" borderId="83" xfId="0" applyFont="1" applyFill="1" applyBorder="1" applyAlignment="1">
      <alignment horizontal="center" vertical="center"/>
    </xf>
    <xf numFmtId="0" fontId="9" fillId="33" borderId="81" xfId="0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3" fillId="33" borderId="8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3" fillId="33" borderId="8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9" fillId="33" borderId="78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3" xfId="51"/>
    <cellStyle name="Nota" xfId="52"/>
    <cellStyle name="Percent" xfId="53"/>
    <cellStyle name="Porcentagem 2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Vírgul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="85" zoomScaleNormal="85" zoomScalePageLayoutView="0" workbookViewId="0" topLeftCell="A4">
      <selection activeCell="K16" sqref="K16"/>
    </sheetView>
  </sheetViews>
  <sheetFormatPr defaultColWidth="9.140625" defaultRowHeight="15"/>
  <cols>
    <col min="1" max="1" width="10.421875" style="0" customWidth="1"/>
    <col min="2" max="2" width="8.7109375" style="149" customWidth="1"/>
    <col min="3" max="3" width="62.140625" style="0" customWidth="1"/>
    <col min="5" max="5" width="15.140625" style="0" customWidth="1"/>
    <col min="6" max="6" width="16.421875" style="0" customWidth="1"/>
    <col min="7" max="7" width="17.421875" style="0" customWidth="1"/>
    <col min="8" max="8" width="16.8515625" style="0" customWidth="1"/>
    <col min="11" max="11" width="10.140625" style="0" bestFit="1" customWidth="1"/>
  </cols>
  <sheetData>
    <row r="1" spans="1:16" ht="29.25" customHeight="1">
      <c r="A1" s="34"/>
      <c r="B1" s="132"/>
      <c r="C1" s="35" t="s">
        <v>11</v>
      </c>
      <c r="D1" s="36"/>
      <c r="E1" s="35"/>
      <c r="F1" s="37"/>
      <c r="G1" s="38"/>
      <c r="H1" s="39" t="s">
        <v>2</v>
      </c>
      <c r="I1" s="4"/>
      <c r="J1" s="4"/>
      <c r="K1" s="4"/>
      <c r="L1" s="2"/>
      <c r="M1" s="2"/>
      <c r="N1" s="2"/>
      <c r="O1" s="2"/>
      <c r="P1" s="2"/>
    </row>
    <row r="2" spans="1:16" ht="21.75" customHeight="1" thickBot="1">
      <c r="A2" s="40"/>
      <c r="B2" s="133"/>
      <c r="C2" s="14" t="s">
        <v>172</v>
      </c>
      <c r="D2" s="15"/>
      <c r="E2" s="15"/>
      <c r="F2" s="15"/>
      <c r="G2" s="16"/>
      <c r="H2" s="84" t="s">
        <v>196</v>
      </c>
      <c r="I2" s="2"/>
      <c r="J2" s="2"/>
      <c r="K2" s="2"/>
      <c r="L2" s="2"/>
      <c r="M2" s="2"/>
      <c r="N2" s="2"/>
      <c r="O2" s="2"/>
      <c r="P2" s="2"/>
    </row>
    <row r="3" spans="1:16" ht="19.5" customHeight="1" thickTop="1">
      <c r="A3" s="223" t="s">
        <v>1</v>
      </c>
      <c r="B3" s="224"/>
      <c r="C3" s="225" t="s">
        <v>189</v>
      </c>
      <c r="D3" s="5"/>
      <c r="E3" s="5"/>
      <c r="F3" s="5"/>
      <c r="G3" s="5"/>
      <c r="H3" s="42"/>
      <c r="I3" s="2"/>
      <c r="J3" s="2"/>
      <c r="K3" s="2"/>
      <c r="L3" s="2"/>
      <c r="M3" s="2"/>
      <c r="N3" s="2"/>
      <c r="O3" s="3"/>
      <c r="P3" s="2"/>
    </row>
    <row r="4" spans="1:16" ht="19.5" customHeight="1">
      <c r="A4" s="226" t="s">
        <v>0</v>
      </c>
      <c r="B4" s="227"/>
      <c r="C4" s="228" t="s">
        <v>193</v>
      </c>
      <c r="D4" s="1"/>
      <c r="E4" s="1"/>
      <c r="F4" s="1"/>
      <c r="G4" s="1"/>
      <c r="H4" s="44"/>
      <c r="I4" s="2"/>
      <c r="J4" s="2"/>
      <c r="K4" s="2"/>
      <c r="L4" s="2"/>
      <c r="M4" s="2"/>
      <c r="N4" s="2"/>
      <c r="O4" s="2"/>
      <c r="P4" s="2"/>
    </row>
    <row r="5" spans="1:16" ht="19.5" customHeight="1" thickBot="1">
      <c r="A5" s="229" t="s">
        <v>195</v>
      </c>
      <c r="B5" s="230"/>
      <c r="C5" s="231" t="s">
        <v>194</v>
      </c>
      <c r="D5" s="6"/>
      <c r="E5" s="6"/>
      <c r="F5" s="11"/>
      <c r="G5" s="13"/>
      <c r="H5" s="46"/>
      <c r="I5" s="2"/>
      <c r="J5" s="2"/>
      <c r="K5" s="2"/>
      <c r="L5" s="2"/>
      <c r="M5" s="2"/>
      <c r="N5" s="2"/>
      <c r="O5" s="2"/>
      <c r="P5" s="2"/>
    </row>
    <row r="6" spans="1:16" ht="16.5" customHeight="1" thickTop="1">
      <c r="A6" s="47" t="s">
        <v>15</v>
      </c>
      <c r="B6" s="129" t="s">
        <v>118</v>
      </c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48" t="s">
        <v>9</v>
      </c>
      <c r="I6" s="2"/>
      <c r="J6" s="2"/>
      <c r="K6" s="2"/>
      <c r="L6" s="2"/>
      <c r="M6" s="2"/>
      <c r="N6" s="2"/>
      <c r="O6" s="2"/>
      <c r="P6" s="2"/>
    </row>
    <row r="7" spans="1:8" ht="14.25" customHeight="1" thickBot="1">
      <c r="A7" s="49"/>
      <c r="B7" s="130" t="s">
        <v>119</v>
      </c>
      <c r="C7" s="18"/>
      <c r="D7" s="18"/>
      <c r="E7" s="18"/>
      <c r="F7" s="18"/>
      <c r="G7" s="18" t="s">
        <v>8</v>
      </c>
      <c r="H7" s="50" t="s">
        <v>10</v>
      </c>
    </row>
    <row r="8" spans="1:8" ht="14.25" customHeight="1" thickBot="1" thickTop="1">
      <c r="A8" s="180"/>
      <c r="B8" s="181"/>
      <c r="C8" s="195" t="s">
        <v>42</v>
      </c>
      <c r="D8" s="182"/>
      <c r="E8" s="182"/>
      <c r="F8" s="182"/>
      <c r="G8" s="182"/>
      <c r="H8" s="183"/>
    </row>
    <row r="9" spans="1:8" ht="15.75" customHeight="1">
      <c r="A9" s="196" t="s">
        <v>16</v>
      </c>
      <c r="B9" s="197"/>
      <c r="C9" s="198" t="s">
        <v>43</v>
      </c>
      <c r="D9" s="199"/>
      <c r="E9" s="200"/>
      <c r="F9" s="200"/>
      <c r="G9" s="200"/>
      <c r="H9" s="201"/>
    </row>
    <row r="10" spans="1:8" ht="15.75" customHeight="1">
      <c r="A10" s="202" t="s">
        <v>60</v>
      </c>
      <c r="B10" s="203">
        <v>1</v>
      </c>
      <c r="C10" s="204" t="s">
        <v>131</v>
      </c>
      <c r="D10" s="205" t="s">
        <v>46</v>
      </c>
      <c r="E10" s="206"/>
      <c r="F10" s="207">
        <f>(1720*2)*2</f>
        <v>6880</v>
      </c>
      <c r="G10" s="206">
        <v>0.51</v>
      </c>
      <c r="H10" s="208">
        <f>F10*G10</f>
        <v>3508.8</v>
      </c>
    </row>
    <row r="11" spans="1:8" ht="15.75" customHeight="1">
      <c r="A11" s="202" t="s">
        <v>18</v>
      </c>
      <c r="B11" s="203">
        <v>8</v>
      </c>
      <c r="C11" s="204" t="s">
        <v>132</v>
      </c>
      <c r="D11" s="205" t="s">
        <v>47</v>
      </c>
      <c r="E11" s="206"/>
      <c r="F11" s="207">
        <v>197.1</v>
      </c>
      <c r="G11" s="206">
        <v>8.38</v>
      </c>
      <c r="H11" s="208">
        <f>F11*G11</f>
        <v>1651.7</v>
      </c>
    </row>
    <row r="12" spans="1:8" ht="15.75" customHeight="1">
      <c r="A12" s="202" t="s">
        <v>19</v>
      </c>
      <c r="B12" s="203">
        <v>106</v>
      </c>
      <c r="C12" s="204" t="s">
        <v>135</v>
      </c>
      <c r="D12" s="205" t="s">
        <v>47</v>
      </c>
      <c r="E12" s="206"/>
      <c r="F12" s="207">
        <v>2134.75</v>
      </c>
      <c r="G12" s="206">
        <v>3.9</v>
      </c>
      <c r="H12" s="208">
        <f>F12*G12</f>
        <v>8325.53</v>
      </c>
    </row>
    <row r="13" spans="1:8" ht="15.75" customHeight="1">
      <c r="A13" s="202" t="s">
        <v>68</v>
      </c>
      <c r="B13" s="203">
        <v>8006</v>
      </c>
      <c r="C13" s="204" t="s">
        <v>197</v>
      </c>
      <c r="D13" s="205" t="s">
        <v>47</v>
      </c>
      <c r="E13" s="209" t="s">
        <v>170</v>
      </c>
      <c r="F13" s="207">
        <v>2134.75</v>
      </c>
      <c r="G13" s="206">
        <f>((3.97*0)+(1.68*5)+(1.17*15)+2.46)</f>
        <v>28.41</v>
      </c>
      <c r="H13" s="208">
        <f>F13*G13</f>
        <v>60648.25</v>
      </c>
    </row>
    <row r="14" spans="1:8" ht="15.75" customHeight="1" thickBot="1">
      <c r="A14" s="202" t="s">
        <v>69</v>
      </c>
      <c r="B14" s="203">
        <v>151</v>
      </c>
      <c r="C14" s="204" t="s">
        <v>45</v>
      </c>
      <c r="D14" s="205" t="s">
        <v>47</v>
      </c>
      <c r="E14" s="206"/>
      <c r="F14" s="210">
        <v>2329.47</v>
      </c>
      <c r="G14" s="211">
        <v>3.19</v>
      </c>
      <c r="H14" s="212">
        <f>F14*G14</f>
        <v>7431.01</v>
      </c>
    </row>
    <row r="15" spans="1:8" ht="15.75" customHeight="1" thickBot="1">
      <c r="A15" s="213"/>
      <c r="B15" s="214"/>
      <c r="C15" s="215"/>
      <c r="D15" s="216"/>
      <c r="E15" s="217"/>
      <c r="F15" s="281" t="s">
        <v>44</v>
      </c>
      <c r="G15" s="282"/>
      <c r="H15" s="218">
        <f>SUM(H10:H14)</f>
        <v>81565.29</v>
      </c>
    </row>
    <row r="16" spans="1:8" ht="15.75" customHeight="1">
      <c r="A16" s="196" t="s">
        <v>23</v>
      </c>
      <c r="B16" s="219"/>
      <c r="C16" s="198" t="s">
        <v>48</v>
      </c>
      <c r="D16" s="199"/>
      <c r="E16" s="200"/>
      <c r="F16" s="200"/>
      <c r="G16" s="200"/>
      <c r="H16" s="201"/>
    </row>
    <row r="17" spans="1:8" ht="15.75" customHeight="1">
      <c r="A17" s="202" t="s">
        <v>24</v>
      </c>
      <c r="B17" s="203">
        <v>591</v>
      </c>
      <c r="C17" s="204" t="s">
        <v>145</v>
      </c>
      <c r="D17" s="205" t="s">
        <v>46</v>
      </c>
      <c r="E17" s="220"/>
      <c r="F17" s="221">
        <f>1720*8</f>
        <v>13760</v>
      </c>
      <c r="G17" s="206">
        <v>1.17</v>
      </c>
      <c r="H17" s="208">
        <f aca="true" t="shared" si="0" ref="H17:H23">F17*G17</f>
        <v>16099.2</v>
      </c>
    </row>
    <row r="18" spans="1:8" ht="15.75" customHeight="1">
      <c r="A18" s="202" t="s">
        <v>25</v>
      </c>
      <c r="B18" s="203">
        <v>841</v>
      </c>
      <c r="C18" s="204" t="s">
        <v>190</v>
      </c>
      <c r="D18" s="205" t="s">
        <v>47</v>
      </c>
      <c r="E18" s="220"/>
      <c r="F18" s="221">
        <f>1720*8*0.2</f>
        <v>2752</v>
      </c>
      <c r="G18" s="206">
        <v>50.13</v>
      </c>
      <c r="H18" s="208">
        <f>F18*G18</f>
        <v>137957.76</v>
      </c>
    </row>
    <row r="19" spans="1:8" ht="15.75" customHeight="1">
      <c r="A19" s="202" t="s">
        <v>26</v>
      </c>
      <c r="B19" s="203">
        <v>8009</v>
      </c>
      <c r="C19" s="204" t="s">
        <v>198</v>
      </c>
      <c r="D19" s="205" t="s">
        <v>47</v>
      </c>
      <c r="E19" s="209" t="s">
        <v>170</v>
      </c>
      <c r="F19" s="221">
        <f>F18</f>
        <v>2752</v>
      </c>
      <c r="G19" s="206">
        <f>((3.44*0)+(1.46*5)+(1*30)+2.13)</f>
        <v>39.43</v>
      </c>
      <c r="H19" s="208">
        <f>F19*G19</f>
        <v>108511.36</v>
      </c>
    </row>
    <row r="20" spans="1:8" ht="15.75" customHeight="1">
      <c r="A20" s="202" t="s">
        <v>27</v>
      </c>
      <c r="B20" s="203">
        <v>861</v>
      </c>
      <c r="C20" s="204" t="s">
        <v>147</v>
      </c>
      <c r="D20" s="205" t="s">
        <v>47</v>
      </c>
      <c r="E20" s="220"/>
      <c r="F20" s="221">
        <f>1720*8*0.15</f>
        <v>2064</v>
      </c>
      <c r="G20" s="206">
        <v>73.06</v>
      </c>
      <c r="H20" s="208">
        <f t="shared" si="0"/>
        <v>150795.84</v>
      </c>
    </row>
    <row r="21" spans="1:8" ht="26.25">
      <c r="A21" s="202" t="s">
        <v>28</v>
      </c>
      <c r="B21" s="203">
        <v>8010</v>
      </c>
      <c r="C21" s="222" t="s">
        <v>199</v>
      </c>
      <c r="D21" s="205" t="s">
        <v>47</v>
      </c>
      <c r="E21" s="209" t="s">
        <v>170</v>
      </c>
      <c r="F21" s="221">
        <f>F20</f>
        <v>2064</v>
      </c>
      <c r="G21" s="206">
        <f>((4.06*0)+(1.73*5)+(1.2*30)+2.53)</f>
        <v>47.18</v>
      </c>
      <c r="H21" s="208">
        <f t="shared" si="0"/>
        <v>97379.52</v>
      </c>
    </row>
    <row r="22" spans="1:8" ht="26.25">
      <c r="A22" s="202" t="s">
        <v>29</v>
      </c>
      <c r="B22" s="203">
        <v>960</v>
      </c>
      <c r="C22" s="222" t="s">
        <v>191</v>
      </c>
      <c r="D22" s="205" t="s">
        <v>46</v>
      </c>
      <c r="E22" s="220"/>
      <c r="F22" s="221">
        <f>1720*7</f>
        <v>12040</v>
      </c>
      <c r="G22" s="206">
        <v>74.04</v>
      </c>
      <c r="H22" s="208">
        <f t="shared" si="0"/>
        <v>891441.6</v>
      </c>
    </row>
    <row r="23" spans="1:8" ht="15.75" customHeight="1" thickBot="1">
      <c r="A23" s="202" t="s">
        <v>30</v>
      </c>
      <c r="B23" s="203">
        <v>1500</v>
      </c>
      <c r="C23" s="204" t="s">
        <v>192</v>
      </c>
      <c r="D23" s="205" t="s">
        <v>31</v>
      </c>
      <c r="E23" s="220"/>
      <c r="F23" s="221">
        <f>1720*2</f>
        <v>3440</v>
      </c>
      <c r="G23" s="206">
        <v>47.4</v>
      </c>
      <c r="H23" s="208">
        <f t="shared" si="0"/>
        <v>163056</v>
      </c>
    </row>
    <row r="24" spans="1:8" ht="15.75" customHeight="1" thickBot="1">
      <c r="A24" s="213"/>
      <c r="B24" s="214"/>
      <c r="C24" s="215"/>
      <c r="D24" s="216"/>
      <c r="E24" s="217"/>
      <c r="F24" s="281" t="s">
        <v>53</v>
      </c>
      <c r="G24" s="282"/>
      <c r="H24" s="218">
        <f>SUM(H17:H23)</f>
        <v>1565241.28</v>
      </c>
    </row>
    <row r="25" spans="1:8" ht="15.75" customHeight="1">
      <c r="A25" s="196" t="s">
        <v>33</v>
      </c>
      <c r="B25" s="197"/>
      <c r="C25" s="198" t="s">
        <v>52</v>
      </c>
      <c r="D25" s="199"/>
      <c r="E25" s="200"/>
      <c r="F25" s="200"/>
      <c r="G25" s="200"/>
      <c r="H25" s="201"/>
    </row>
    <row r="26" spans="1:8" ht="15.75" customHeight="1" thickBot="1">
      <c r="A26" s="202" t="s">
        <v>34</v>
      </c>
      <c r="B26" s="203">
        <v>8500</v>
      </c>
      <c r="C26" s="204" t="s">
        <v>160</v>
      </c>
      <c r="D26" s="205" t="s">
        <v>55</v>
      </c>
      <c r="E26" s="206"/>
      <c r="F26" s="210">
        <v>1</v>
      </c>
      <c r="G26" s="211">
        <v>42000</v>
      </c>
      <c r="H26" s="212">
        <f>F26*G26</f>
        <v>42000</v>
      </c>
    </row>
    <row r="27" spans="1:8" ht="15.75" customHeight="1" thickBot="1">
      <c r="A27" s="184"/>
      <c r="B27" s="185"/>
      <c r="C27" s="186"/>
      <c r="D27" s="187"/>
      <c r="E27" s="188"/>
      <c r="F27" s="283" t="s">
        <v>54</v>
      </c>
      <c r="G27" s="279"/>
      <c r="H27" s="79">
        <f>SUM(H26:H26)</f>
        <v>42000</v>
      </c>
    </row>
    <row r="28" spans="1:8" ht="15.75" customHeight="1" thickBot="1">
      <c r="A28" s="189"/>
      <c r="B28" s="190"/>
      <c r="C28" s="191"/>
      <c r="D28" s="192"/>
      <c r="E28" s="193"/>
      <c r="F28" s="284"/>
      <c r="G28" s="284"/>
      <c r="H28" s="194"/>
    </row>
    <row r="29" spans="1:8" ht="15.75" customHeight="1" thickBot="1">
      <c r="A29" s="75"/>
      <c r="B29" s="141"/>
      <c r="C29" s="76"/>
      <c r="D29" s="77"/>
      <c r="E29" s="78"/>
      <c r="F29" s="279" t="s">
        <v>53</v>
      </c>
      <c r="G29" s="279"/>
      <c r="H29" s="79">
        <f>H15+H24+H27</f>
        <v>1688806.57</v>
      </c>
    </row>
    <row r="30" spans="1:8" ht="15.75" customHeight="1" thickBot="1">
      <c r="A30" s="90"/>
      <c r="B30" s="142"/>
      <c r="C30" s="91"/>
      <c r="D30" s="92"/>
      <c r="E30" s="93"/>
      <c r="F30" s="280"/>
      <c r="G30" s="280"/>
      <c r="H30" s="94"/>
    </row>
    <row r="31" spans="1:8" ht="15.75" customHeight="1" thickBot="1">
      <c r="A31" s="75"/>
      <c r="B31" s="141"/>
      <c r="C31" s="76"/>
      <c r="D31" s="77"/>
      <c r="E31" s="78"/>
      <c r="F31" s="279" t="s">
        <v>64</v>
      </c>
      <c r="G31" s="279"/>
      <c r="H31" s="79" t="e">
        <f>#REF!+'Pav (opção pavi-s))'!H29+#REF!</f>
        <v>#REF!</v>
      </c>
    </row>
    <row r="32" spans="1:8" ht="15.75" customHeight="1" thickBot="1">
      <c r="A32" s="90"/>
      <c r="B32" s="142"/>
      <c r="C32" s="91"/>
      <c r="D32" s="92"/>
      <c r="E32" s="93"/>
      <c r="F32" s="280"/>
      <c r="G32" s="280"/>
      <c r="H32" s="94"/>
    </row>
    <row r="33" spans="1:8" ht="19.5" customHeight="1">
      <c r="A33" s="55" t="s">
        <v>12</v>
      </c>
      <c r="B33" s="143"/>
      <c r="C33" s="56"/>
      <c r="D33" s="57" t="s">
        <v>13</v>
      </c>
      <c r="E33" s="58"/>
      <c r="F33" s="56"/>
      <c r="G33" s="57" t="s">
        <v>14</v>
      </c>
      <c r="H33" s="179">
        <v>41791</v>
      </c>
    </row>
    <row r="34" spans="1:8" ht="15">
      <c r="A34" s="60"/>
      <c r="B34" s="144"/>
      <c r="C34" s="8"/>
      <c r="D34" s="96"/>
      <c r="E34" s="2"/>
      <c r="F34" s="8"/>
      <c r="G34" s="7"/>
      <c r="H34" s="177"/>
    </row>
    <row r="35" spans="1:8" ht="15.75" thickBot="1">
      <c r="A35" s="61"/>
      <c r="B35" s="145"/>
      <c r="C35" s="62"/>
      <c r="D35" s="63"/>
      <c r="E35" s="64"/>
      <c r="F35" s="62"/>
      <c r="G35" s="63"/>
      <c r="H35" s="65"/>
    </row>
    <row r="37" spans="1:8" ht="18">
      <c r="A37" s="101" t="s">
        <v>71</v>
      </c>
      <c r="B37" s="146"/>
      <c r="E37" s="101" t="s">
        <v>86</v>
      </c>
      <c r="F37" s="101"/>
      <c r="G37" s="101"/>
      <c r="H37" s="101"/>
    </row>
    <row r="38" spans="1:8" ht="15">
      <c r="A38" s="103" t="s">
        <v>183</v>
      </c>
      <c r="B38" s="148"/>
      <c r="E38" s="103"/>
      <c r="F38" s="103"/>
      <c r="G38" s="111"/>
      <c r="H38" s="112"/>
    </row>
    <row r="39" spans="1:8" ht="15">
      <c r="A39" s="102" t="s">
        <v>72</v>
      </c>
      <c r="B39" s="147"/>
      <c r="E39" s="103" t="s">
        <v>87</v>
      </c>
      <c r="F39" s="103"/>
      <c r="G39" s="111" t="s">
        <v>97</v>
      </c>
      <c r="H39" s="112">
        <v>5</v>
      </c>
    </row>
    <row r="40" spans="1:8" ht="15">
      <c r="A40" s="102" t="s">
        <v>73</v>
      </c>
      <c r="B40" s="147"/>
      <c r="E40" s="113"/>
      <c r="F40" s="113"/>
      <c r="G40" s="111" t="s">
        <v>98</v>
      </c>
      <c r="H40" s="112">
        <v>30</v>
      </c>
    </row>
    <row r="41" spans="1:8" ht="15">
      <c r="A41" s="102" t="s">
        <v>74</v>
      </c>
      <c r="B41" s="147"/>
      <c r="E41" s="103" t="s">
        <v>91</v>
      </c>
      <c r="F41" s="103"/>
      <c r="G41" s="111" t="s">
        <v>97</v>
      </c>
      <c r="H41" s="112">
        <v>5</v>
      </c>
    </row>
    <row r="42" spans="1:8" ht="15">
      <c r="A42" s="102" t="s">
        <v>75</v>
      </c>
      <c r="B42" s="147"/>
      <c r="E42" s="103"/>
      <c r="F42" s="103"/>
      <c r="G42" s="111" t="s">
        <v>98</v>
      </c>
      <c r="H42" s="112">
        <v>15</v>
      </c>
    </row>
    <row r="43" spans="1:8" ht="15">
      <c r="A43" s="103" t="s">
        <v>76</v>
      </c>
      <c r="B43" s="148"/>
      <c r="E43" s="103" t="s">
        <v>88</v>
      </c>
      <c r="F43" s="103"/>
      <c r="G43" s="111" t="s">
        <v>98</v>
      </c>
      <c r="H43" s="112">
        <v>30</v>
      </c>
    </row>
    <row r="44" spans="1:8" ht="15">
      <c r="A44" s="103" t="s">
        <v>80</v>
      </c>
      <c r="B44" s="148"/>
      <c r="E44" s="103" t="s">
        <v>89</v>
      </c>
      <c r="F44" s="103"/>
      <c r="G44" s="111" t="s">
        <v>98</v>
      </c>
      <c r="H44" s="112">
        <v>50</v>
      </c>
    </row>
    <row r="45" spans="1:8" ht="15">
      <c r="A45" s="103" t="s">
        <v>81</v>
      </c>
      <c r="B45" s="148"/>
      <c r="E45" s="103" t="s">
        <v>90</v>
      </c>
      <c r="F45" s="103"/>
      <c r="G45" s="111" t="s">
        <v>98</v>
      </c>
      <c r="H45" s="112">
        <v>50</v>
      </c>
    </row>
    <row r="46" spans="1:8" ht="15">
      <c r="A46" s="104" t="s">
        <v>77</v>
      </c>
      <c r="B46" s="148"/>
      <c r="E46" s="103"/>
      <c r="F46" s="103"/>
      <c r="G46" s="103"/>
      <c r="H46" s="103"/>
    </row>
    <row r="47" spans="1:9" ht="15">
      <c r="A47" s="104"/>
      <c r="B47" s="148"/>
      <c r="E47" s="278" t="s">
        <v>99</v>
      </c>
      <c r="F47" s="278"/>
      <c r="G47" s="278"/>
      <c r="H47" s="278"/>
      <c r="I47" s="278"/>
    </row>
    <row r="48" spans="5:9" ht="15">
      <c r="E48" s="278" t="s">
        <v>100</v>
      </c>
      <c r="F48" s="278"/>
      <c r="G48" s="278"/>
      <c r="H48" s="118"/>
      <c r="I48" s="118"/>
    </row>
  </sheetData>
  <sheetProtection/>
  <mergeCells count="10">
    <mergeCell ref="E47:I47"/>
    <mergeCell ref="E48:G48"/>
    <mergeCell ref="F29:G29"/>
    <mergeCell ref="F30:G30"/>
    <mergeCell ref="F15:G15"/>
    <mergeCell ref="F24:G24"/>
    <mergeCell ref="F27:G27"/>
    <mergeCell ref="F28:G28"/>
    <mergeCell ref="F31:G31"/>
    <mergeCell ref="F32:G32"/>
  </mergeCells>
  <printOptions horizontalCentered="1"/>
  <pageMargins left="0.5905511811023623" right="0.11811023622047245" top="0.984251968503937" bottom="0" header="0.31496062992125984" footer="0.31496062992125984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0.421875" style="0" customWidth="1"/>
    <col min="2" max="2" width="8.7109375" style="0" customWidth="1"/>
    <col min="3" max="3" width="60.7109375" style="0" customWidth="1"/>
    <col min="5" max="5" width="11.421875" style="0" customWidth="1"/>
    <col min="6" max="6" width="16.421875" style="0" customWidth="1"/>
    <col min="7" max="7" width="17.421875" style="0" customWidth="1"/>
    <col min="8" max="8" width="16.8515625" style="0" customWidth="1"/>
    <col min="9" max="9" width="10.140625" style="0" bestFit="1" customWidth="1"/>
    <col min="11" max="11" width="10.140625" style="0" bestFit="1" customWidth="1"/>
  </cols>
  <sheetData>
    <row r="1" spans="1:16" ht="29.25" customHeight="1">
      <c r="A1" s="34"/>
      <c r="B1" s="36"/>
      <c r="C1" s="35" t="s">
        <v>11</v>
      </c>
      <c r="D1" s="36"/>
      <c r="E1" s="35"/>
      <c r="F1" s="37"/>
      <c r="G1" s="38"/>
      <c r="H1" s="39" t="s">
        <v>2</v>
      </c>
      <c r="I1" s="4"/>
      <c r="J1" s="4"/>
      <c r="K1" s="4"/>
      <c r="L1" s="2"/>
      <c r="M1" s="2"/>
      <c r="N1" s="2"/>
      <c r="O1" s="2"/>
      <c r="P1" s="2"/>
    </row>
    <row r="2" spans="1:16" ht="21.75" customHeight="1" thickBot="1">
      <c r="A2" s="40"/>
      <c r="B2" s="133"/>
      <c r="C2" s="14" t="s">
        <v>172</v>
      </c>
      <c r="D2" s="15"/>
      <c r="E2" s="15"/>
      <c r="F2" s="15"/>
      <c r="G2" s="16"/>
      <c r="H2" s="84" t="s">
        <v>65</v>
      </c>
      <c r="I2" s="2"/>
      <c r="J2" s="2"/>
      <c r="K2" s="2"/>
      <c r="L2" s="2"/>
      <c r="M2" s="2"/>
      <c r="N2" s="2"/>
      <c r="O2" s="2"/>
      <c r="P2" s="2"/>
    </row>
    <row r="3" spans="1:16" ht="19.5" customHeight="1" thickTop="1">
      <c r="A3" s="41" t="s">
        <v>1</v>
      </c>
      <c r="B3" s="134"/>
      <c r="C3" s="19" t="s">
        <v>173</v>
      </c>
      <c r="D3" s="5"/>
      <c r="E3" s="5"/>
      <c r="F3" s="5"/>
      <c r="G3" s="5"/>
      <c r="H3" s="42"/>
      <c r="I3" s="2"/>
      <c r="J3" s="2"/>
      <c r="K3" s="2"/>
      <c r="L3" s="2"/>
      <c r="M3" s="2"/>
      <c r="N3" s="2"/>
      <c r="O3" s="3"/>
      <c r="P3" s="2"/>
    </row>
    <row r="4" spans="1:16" ht="19.5" customHeight="1">
      <c r="A4" s="43" t="s">
        <v>0</v>
      </c>
      <c r="B4" s="135"/>
      <c r="C4" s="95" t="s">
        <v>174</v>
      </c>
      <c r="D4" s="1"/>
      <c r="E4" s="1"/>
      <c r="F4" s="1"/>
      <c r="G4" s="1"/>
      <c r="H4" s="44"/>
      <c r="I4" s="2"/>
      <c r="J4" s="2"/>
      <c r="K4" s="2"/>
      <c r="L4" s="2"/>
      <c r="M4" s="2"/>
      <c r="N4" s="2"/>
      <c r="O4" s="2"/>
      <c r="P4" s="2"/>
    </row>
    <row r="5" spans="1:16" ht="19.5" customHeight="1" thickBot="1">
      <c r="A5" s="45" t="s">
        <v>117</v>
      </c>
      <c r="B5" s="136"/>
      <c r="C5" s="119" t="s">
        <v>175</v>
      </c>
      <c r="D5" s="6"/>
      <c r="E5" s="6"/>
      <c r="F5" s="11" t="s">
        <v>93</v>
      </c>
      <c r="G5" s="13"/>
      <c r="H5" s="46"/>
      <c r="I5" s="2"/>
      <c r="J5" s="2"/>
      <c r="K5" s="2"/>
      <c r="L5" s="2"/>
      <c r="M5" s="2"/>
      <c r="N5" s="2"/>
      <c r="O5" s="2"/>
      <c r="P5" s="2"/>
    </row>
    <row r="6" spans="1:16" ht="16.5" customHeight="1" thickTop="1">
      <c r="A6" s="47" t="s">
        <v>15</v>
      </c>
      <c r="B6" s="129" t="s">
        <v>118</v>
      </c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48" t="s">
        <v>9</v>
      </c>
      <c r="I6" s="2"/>
      <c r="J6" s="2"/>
      <c r="K6" s="2"/>
      <c r="L6" s="2"/>
      <c r="M6" s="2"/>
      <c r="N6" s="2"/>
      <c r="O6" s="2"/>
      <c r="P6" s="2"/>
    </row>
    <row r="7" spans="1:8" ht="14.25" customHeight="1" thickBot="1">
      <c r="A7" s="49"/>
      <c r="B7" s="130" t="s">
        <v>119</v>
      </c>
      <c r="C7" s="18"/>
      <c r="D7" s="18"/>
      <c r="E7" s="18"/>
      <c r="F7" s="18"/>
      <c r="G7" s="18" t="s">
        <v>8</v>
      </c>
      <c r="H7" s="50" t="s">
        <v>10</v>
      </c>
    </row>
    <row r="8" spans="1:8" ht="14.25" customHeight="1" thickBot="1" thickTop="1">
      <c r="A8" s="89"/>
      <c r="B8" s="128"/>
      <c r="C8" s="88" t="s">
        <v>42</v>
      </c>
      <c r="D8" s="67"/>
      <c r="E8" s="67"/>
      <c r="F8" s="67"/>
      <c r="G8" s="67"/>
      <c r="H8" s="68"/>
    </row>
    <row r="9" spans="1:8" ht="15.75" customHeight="1">
      <c r="A9" s="86" t="s">
        <v>16</v>
      </c>
      <c r="B9" s="121"/>
      <c r="C9" s="87" t="s">
        <v>43</v>
      </c>
      <c r="D9" s="51"/>
      <c r="E9" s="52"/>
      <c r="F9" s="52"/>
      <c r="G9" s="52"/>
      <c r="H9" s="53"/>
    </row>
    <row r="10" spans="1:8" ht="15.75" customHeight="1">
      <c r="A10" s="20" t="s">
        <v>60</v>
      </c>
      <c r="B10" s="131">
        <v>1</v>
      </c>
      <c r="C10" s="21" t="s">
        <v>131</v>
      </c>
      <c r="D10" s="31" t="s">
        <v>46</v>
      </c>
      <c r="E10" s="9"/>
      <c r="F10" s="169">
        <v>6980.6</v>
      </c>
      <c r="G10" s="9">
        <v>0.49</v>
      </c>
      <c r="H10" s="54">
        <f>F10*G10</f>
        <v>3420.49</v>
      </c>
    </row>
    <row r="11" spans="1:8" ht="15.75" customHeight="1">
      <c r="A11" s="20" t="s">
        <v>18</v>
      </c>
      <c r="B11" s="131">
        <v>8</v>
      </c>
      <c r="C11" s="21" t="s">
        <v>132</v>
      </c>
      <c r="D11" s="31" t="s">
        <v>47</v>
      </c>
      <c r="E11" s="9"/>
      <c r="F11" s="169">
        <v>8025.26</v>
      </c>
      <c r="G11" s="9">
        <v>7.61</v>
      </c>
      <c r="H11" s="54">
        <f aca="true" t="shared" si="0" ref="H11:H27">F11*G11</f>
        <v>61072.23</v>
      </c>
    </row>
    <row r="12" spans="1:8" ht="15.75" customHeight="1">
      <c r="A12" s="20" t="s">
        <v>19</v>
      </c>
      <c r="B12" s="131">
        <v>71</v>
      </c>
      <c r="C12" s="21" t="s">
        <v>133</v>
      </c>
      <c r="D12" s="31" t="s">
        <v>47</v>
      </c>
      <c r="E12" s="9"/>
      <c r="F12" s="169">
        <v>703.9</v>
      </c>
      <c r="G12" s="9">
        <v>24.44</v>
      </c>
      <c r="H12" s="54">
        <f>F12*G12</f>
        <v>17203.32</v>
      </c>
    </row>
    <row r="13" spans="1:8" ht="15.75" customHeight="1" thickBot="1">
      <c r="A13" s="20" t="s">
        <v>68</v>
      </c>
      <c r="B13" s="151">
        <v>132</v>
      </c>
      <c r="C13" s="98" t="s">
        <v>134</v>
      </c>
      <c r="D13" s="71" t="s">
        <v>20</v>
      </c>
      <c r="E13" s="25"/>
      <c r="F13" s="170">
        <v>8729.16</v>
      </c>
      <c r="G13" s="10">
        <v>3.07</v>
      </c>
      <c r="H13" s="72">
        <f>F13*G13</f>
        <v>26798.52</v>
      </c>
    </row>
    <row r="14" spans="1:8" ht="15.75" customHeight="1">
      <c r="A14" s="105" t="s">
        <v>69</v>
      </c>
      <c r="B14" s="152">
        <v>106</v>
      </c>
      <c r="C14" s="106" t="s">
        <v>135</v>
      </c>
      <c r="D14" s="107" t="s">
        <v>47</v>
      </c>
      <c r="E14" s="52"/>
      <c r="F14" s="171">
        <v>2407.5</v>
      </c>
      <c r="G14" s="52">
        <v>3.63</v>
      </c>
      <c r="H14" s="53">
        <f t="shared" si="0"/>
        <v>8739.23</v>
      </c>
    </row>
    <row r="15" spans="1:8" ht="15.75" customHeight="1">
      <c r="A15" s="69" t="s">
        <v>70</v>
      </c>
      <c r="B15" s="151">
        <v>8006</v>
      </c>
      <c r="C15" s="70" t="s">
        <v>136</v>
      </c>
      <c r="D15" s="71" t="s">
        <v>47</v>
      </c>
      <c r="E15" s="25" t="s">
        <v>79</v>
      </c>
      <c r="F15" s="170">
        <v>2407.5</v>
      </c>
      <c r="G15" s="10">
        <v>24.3</v>
      </c>
      <c r="H15" s="72">
        <f t="shared" si="0"/>
        <v>58502.25</v>
      </c>
    </row>
    <row r="16" spans="1:8" ht="15.75" customHeight="1">
      <c r="A16" s="153"/>
      <c r="B16" s="154"/>
      <c r="C16" s="99" t="s">
        <v>137</v>
      </c>
      <c r="D16" s="155"/>
      <c r="E16" s="156"/>
      <c r="F16" s="27"/>
      <c r="G16" s="27"/>
      <c r="H16" s="83"/>
    </row>
    <row r="17" spans="1:8" ht="15.75" customHeight="1">
      <c r="A17" s="20" t="s">
        <v>101</v>
      </c>
      <c r="B17" s="151">
        <v>151</v>
      </c>
      <c r="C17" s="70" t="s">
        <v>45</v>
      </c>
      <c r="D17" s="31" t="s">
        <v>47</v>
      </c>
      <c r="E17" s="9"/>
      <c r="F17" s="169">
        <v>2407.5</v>
      </c>
      <c r="G17" s="9">
        <v>2.71</v>
      </c>
      <c r="H17" s="54">
        <f t="shared" si="0"/>
        <v>6524.33</v>
      </c>
    </row>
    <row r="18" spans="1:8" ht="15.75" customHeight="1">
      <c r="A18" s="20" t="s">
        <v>102</v>
      </c>
      <c r="B18" s="150">
        <v>107</v>
      </c>
      <c r="C18" s="21" t="s">
        <v>138</v>
      </c>
      <c r="D18" s="31" t="s">
        <v>47</v>
      </c>
      <c r="E18" s="9"/>
      <c r="F18" s="169">
        <v>1605</v>
      </c>
      <c r="G18" s="9">
        <v>5.55</v>
      </c>
      <c r="H18" s="54">
        <f t="shared" si="0"/>
        <v>8907.75</v>
      </c>
    </row>
    <row r="19" spans="1:8" ht="15.75" customHeight="1">
      <c r="A19" s="69" t="s">
        <v>103</v>
      </c>
      <c r="B19" s="151">
        <v>8007</v>
      </c>
      <c r="C19" s="70" t="s">
        <v>139</v>
      </c>
      <c r="D19" s="71" t="s">
        <v>47</v>
      </c>
      <c r="E19" s="25" t="s">
        <v>79</v>
      </c>
      <c r="F19" s="170">
        <v>1605</v>
      </c>
      <c r="G19" s="10">
        <v>26.58</v>
      </c>
      <c r="H19" s="72">
        <f t="shared" si="0"/>
        <v>42660.9</v>
      </c>
    </row>
    <row r="20" spans="1:8" ht="15.75" customHeight="1">
      <c r="A20" s="153"/>
      <c r="B20" s="154"/>
      <c r="C20" s="99" t="s">
        <v>137</v>
      </c>
      <c r="D20" s="155"/>
      <c r="E20" s="156"/>
      <c r="F20" s="27"/>
      <c r="G20" s="27"/>
      <c r="H20" s="83"/>
    </row>
    <row r="21" spans="1:8" ht="15.75" customHeight="1" thickBot="1">
      <c r="A21" s="20" t="s">
        <v>104</v>
      </c>
      <c r="B21" s="151">
        <v>421</v>
      </c>
      <c r="C21" s="70" t="s">
        <v>140</v>
      </c>
      <c r="D21" s="31" t="s">
        <v>47</v>
      </c>
      <c r="E21" s="9"/>
      <c r="F21" s="169">
        <v>1605</v>
      </c>
      <c r="G21" s="9">
        <v>10.81</v>
      </c>
      <c r="H21" s="54">
        <f t="shared" si="0"/>
        <v>17350.05</v>
      </c>
    </row>
    <row r="22" spans="1:8" ht="15.75" customHeight="1">
      <c r="A22" s="105" t="s">
        <v>105</v>
      </c>
      <c r="B22" s="157">
        <v>183</v>
      </c>
      <c r="C22" s="109" t="s">
        <v>141</v>
      </c>
      <c r="D22" s="107" t="s">
        <v>47</v>
      </c>
      <c r="E22" s="52"/>
      <c r="F22" s="171">
        <v>3490.3</v>
      </c>
      <c r="G22" s="52">
        <v>14.23</v>
      </c>
      <c r="H22" s="53">
        <f>F22*G22</f>
        <v>49666.97</v>
      </c>
    </row>
    <row r="23" spans="1:8" ht="15.75" customHeight="1">
      <c r="A23" s="69" t="s">
        <v>106</v>
      </c>
      <c r="B23" s="151">
        <v>781</v>
      </c>
      <c r="C23" s="70" t="s">
        <v>142</v>
      </c>
      <c r="D23" s="71" t="s">
        <v>47</v>
      </c>
      <c r="E23" s="25"/>
      <c r="F23" s="170">
        <v>3490.3</v>
      </c>
      <c r="G23" s="10">
        <v>45.34</v>
      </c>
      <c r="H23" s="72">
        <f t="shared" si="0"/>
        <v>158250.2</v>
      </c>
    </row>
    <row r="24" spans="1:8" ht="15.75" customHeight="1">
      <c r="A24" s="153"/>
      <c r="B24" s="154"/>
      <c r="C24" s="99" t="s">
        <v>143</v>
      </c>
      <c r="D24" s="155"/>
      <c r="E24" s="156"/>
      <c r="F24" s="163"/>
      <c r="G24" s="27"/>
      <c r="H24" s="83"/>
    </row>
    <row r="25" spans="1:8" ht="15.75" customHeight="1">
      <c r="A25" s="69" t="s">
        <v>107</v>
      </c>
      <c r="B25" s="151">
        <v>8009</v>
      </c>
      <c r="C25" s="70" t="s">
        <v>144</v>
      </c>
      <c r="D25" s="71" t="s">
        <v>47</v>
      </c>
      <c r="E25" s="25" t="s">
        <v>170</v>
      </c>
      <c r="F25" s="170">
        <v>3490.3</v>
      </c>
      <c r="G25" s="10">
        <v>34.17</v>
      </c>
      <c r="H25" s="72">
        <f t="shared" si="0"/>
        <v>119263.55</v>
      </c>
    </row>
    <row r="26" spans="1:8" ht="15.75" customHeight="1">
      <c r="A26" s="153"/>
      <c r="B26" s="154"/>
      <c r="C26" s="99" t="s">
        <v>171</v>
      </c>
      <c r="D26" s="155"/>
      <c r="E26" s="156"/>
      <c r="F26" s="27"/>
      <c r="G26" s="27"/>
      <c r="H26" s="83"/>
    </row>
    <row r="27" spans="1:9" ht="15.75" customHeight="1" thickBot="1">
      <c r="A27" s="20" t="s">
        <v>108</v>
      </c>
      <c r="B27" s="151">
        <v>132</v>
      </c>
      <c r="C27" s="98" t="s">
        <v>134</v>
      </c>
      <c r="D27" s="71" t="s">
        <v>47</v>
      </c>
      <c r="E27" s="25"/>
      <c r="F27" s="178">
        <v>3490.3</v>
      </c>
      <c r="G27" s="10">
        <v>3.07</v>
      </c>
      <c r="H27" s="72">
        <f t="shared" si="0"/>
        <v>10715.22</v>
      </c>
      <c r="I27" s="12"/>
    </row>
    <row r="28" spans="1:8" ht="15.75" customHeight="1" thickBot="1">
      <c r="A28" s="73"/>
      <c r="B28" s="122"/>
      <c r="C28" s="29"/>
      <c r="D28" s="28"/>
      <c r="E28" s="30"/>
      <c r="F28" s="285" t="s">
        <v>44</v>
      </c>
      <c r="G28" s="285"/>
      <c r="H28" s="74">
        <f>SUM(H10:H27)</f>
        <v>589075.01</v>
      </c>
    </row>
    <row r="29" spans="1:8" ht="15.75" customHeight="1">
      <c r="A29" s="85" t="s">
        <v>23</v>
      </c>
      <c r="B29" s="123"/>
      <c r="C29" s="82" t="s">
        <v>48</v>
      </c>
      <c r="D29" s="26"/>
      <c r="E29" s="27"/>
      <c r="F29" s="27"/>
      <c r="G29" s="27"/>
      <c r="H29" s="83"/>
    </row>
    <row r="30" spans="1:8" ht="15.75" customHeight="1" thickBot="1">
      <c r="A30" s="69" t="s">
        <v>24</v>
      </c>
      <c r="B30" s="151">
        <v>591</v>
      </c>
      <c r="C30" s="70" t="s">
        <v>145</v>
      </c>
      <c r="D30" s="71" t="s">
        <v>46</v>
      </c>
      <c r="E30" s="80"/>
      <c r="F30" s="80">
        <v>22045</v>
      </c>
      <c r="G30" s="10">
        <v>0.98</v>
      </c>
      <c r="H30" s="72">
        <f aca="true" t="shared" si="1" ref="H30:H48">F30*G30</f>
        <v>21604.1</v>
      </c>
    </row>
    <row r="31" spans="1:8" ht="15.75" customHeight="1">
      <c r="A31" s="105" t="s">
        <v>25</v>
      </c>
      <c r="B31" s="157">
        <v>879</v>
      </c>
      <c r="C31" s="106" t="s">
        <v>146</v>
      </c>
      <c r="D31" s="114" t="s">
        <v>47</v>
      </c>
      <c r="E31" s="115"/>
      <c r="F31" s="115">
        <v>0</v>
      </c>
      <c r="G31" s="116">
        <v>57.33</v>
      </c>
      <c r="H31" s="117">
        <f t="shared" si="1"/>
        <v>0</v>
      </c>
    </row>
    <row r="32" spans="1:9" ht="15.75" customHeight="1">
      <c r="A32" s="69" t="s">
        <v>26</v>
      </c>
      <c r="B32" s="151">
        <v>8008</v>
      </c>
      <c r="C32" s="70" t="s">
        <v>176</v>
      </c>
      <c r="D32" s="31" t="s">
        <v>47</v>
      </c>
      <c r="E32" s="25" t="s">
        <v>170</v>
      </c>
      <c r="F32" s="32">
        <v>0</v>
      </c>
      <c r="G32" s="9">
        <v>34.91</v>
      </c>
      <c r="H32" s="54">
        <f t="shared" si="1"/>
        <v>0</v>
      </c>
      <c r="I32" s="12"/>
    </row>
    <row r="33" spans="1:8" ht="15.75" customHeight="1">
      <c r="A33" s="69" t="s">
        <v>27</v>
      </c>
      <c r="B33" s="131">
        <v>861</v>
      </c>
      <c r="C33" s="21" t="s">
        <v>147</v>
      </c>
      <c r="D33" s="31" t="s">
        <v>47</v>
      </c>
      <c r="E33" s="32"/>
      <c r="F33" s="32">
        <v>0</v>
      </c>
      <c r="G33" s="9">
        <v>67.02</v>
      </c>
      <c r="H33" s="54">
        <f t="shared" si="1"/>
        <v>0</v>
      </c>
    </row>
    <row r="34" spans="1:8" ht="15.75" customHeight="1">
      <c r="A34" s="69" t="s">
        <v>28</v>
      </c>
      <c r="B34" s="151">
        <v>8010</v>
      </c>
      <c r="C34" s="70" t="s">
        <v>148</v>
      </c>
      <c r="D34" s="71" t="s">
        <v>47</v>
      </c>
      <c r="E34" s="25" t="s">
        <v>170</v>
      </c>
      <c r="F34" s="80">
        <v>0</v>
      </c>
      <c r="G34" s="10">
        <v>38.02</v>
      </c>
      <c r="H34" s="72">
        <f t="shared" si="1"/>
        <v>0</v>
      </c>
    </row>
    <row r="35" spans="1:8" ht="15.75" customHeight="1" thickBot="1">
      <c r="A35" s="158"/>
      <c r="B35" s="138"/>
      <c r="C35" s="159" t="s">
        <v>149</v>
      </c>
      <c r="D35" s="160"/>
      <c r="E35" s="161"/>
      <c r="F35" s="162"/>
      <c r="G35" s="163"/>
      <c r="H35" s="164"/>
    </row>
    <row r="36" spans="1:8" ht="15.75" customHeight="1">
      <c r="A36" s="105" t="s">
        <v>29</v>
      </c>
      <c r="B36" s="157">
        <v>801</v>
      </c>
      <c r="C36" s="106" t="s">
        <v>150</v>
      </c>
      <c r="D36" s="107" t="s">
        <v>47</v>
      </c>
      <c r="E36" s="108"/>
      <c r="F36" s="108">
        <v>0</v>
      </c>
      <c r="G36" s="52">
        <v>10.81</v>
      </c>
      <c r="H36" s="53">
        <f t="shared" si="1"/>
        <v>0</v>
      </c>
    </row>
    <row r="37" spans="1:8" ht="15.75" customHeight="1">
      <c r="A37" s="69" t="s">
        <v>30</v>
      </c>
      <c r="B37" s="151">
        <v>8007</v>
      </c>
      <c r="C37" s="70" t="s">
        <v>139</v>
      </c>
      <c r="D37" s="71" t="s">
        <v>47</v>
      </c>
      <c r="E37" s="25" t="s">
        <v>79</v>
      </c>
      <c r="F37" s="80">
        <v>0</v>
      </c>
      <c r="G37" s="10">
        <v>26.58</v>
      </c>
      <c r="H37" s="72">
        <f t="shared" si="1"/>
        <v>0</v>
      </c>
    </row>
    <row r="38" spans="1:8" ht="15.75" customHeight="1" thickBot="1">
      <c r="A38" s="158"/>
      <c r="B38" s="138"/>
      <c r="C38" s="159" t="s">
        <v>137</v>
      </c>
      <c r="D38" s="160"/>
      <c r="E38" s="161"/>
      <c r="F38" s="162"/>
      <c r="G38" s="163"/>
      <c r="H38" s="164"/>
    </row>
    <row r="39" spans="1:8" ht="15.75" customHeight="1">
      <c r="A39" s="105" t="s">
        <v>67</v>
      </c>
      <c r="B39" s="157">
        <v>881</v>
      </c>
      <c r="C39" s="106" t="s">
        <v>49</v>
      </c>
      <c r="D39" s="107" t="s">
        <v>46</v>
      </c>
      <c r="E39" s="108"/>
      <c r="F39" s="108">
        <v>0</v>
      </c>
      <c r="G39" s="52">
        <v>0.2</v>
      </c>
      <c r="H39" s="53">
        <f t="shared" si="1"/>
        <v>0</v>
      </c>
    </row>
    <row r="40" spans="1:8" ht="15.75" customHeight="1">
      <c r="A40" s="69" t="s">
        <v>109</v>
      </c>
      <c r="B40" s="131">
        <v>9175</v>
      </c>
      <c r="C40" s="21" t="s">
        <v>151</v>
      </c>
      <c r="D40" s="31" t="s">
        <v>51</v>
      </c>
      <c r="E40" s="32"/>
      <c r="F40" s="32">
        <v>0</v>
      </c>
      <c r="G40" s="9">
        <v>2366.6</v>
      </c>
      <c r="H40" s="54">
        <f t="shared" si="1"/>
        <v>0</v>
      </c>
    </row>
    <row r="41" spans="1:8" ht="15.75" customHeight="1">
      <c r="A41" s="69" t="s">
        <v>110</v>
      </c>
      <c r="B41" s="131">
        <v>883</v>
      </c>
      <c r="C41" s="21" t="s">
        <v>50</v>
      </c>
      <c r="D41" s="31" t="s">
        <v>46</v>
      </c>
      <c r="E41" s="32"/>
      <c r="F41" s="32">
        <v>0</v>
      </c>
      <c r="G41" s="9">
        <v>0.12</v>
      </c>
      <c r="H41" s="54">
        <f t="shared" si="1"/>
        <v>0</v>
      </c>
    </row>
    <row r="42" spans="1:8" ht="15.75" customHeight="1">
      <c r="A42" s="69" t="s">
        <v>111</v>
      </c>
      <c r="B42" s="131">
        <v>9172</v>
      </c>
      <c r="C42" s="21" t="s">
        <v>152</v>
      </c>
      <c r="D42" s="31" t="s">
        <v>51</v>
      </c>
      <c r="E42" s="32"/>
      <c r="F42" s="32">
        <v>0</v>
      </c>
      <c r="G42" s="9">
        <v>1164.9</v>
      </c>
      <c r="H42" s="54">
        <f t="shared" si="1"/>
        <v>0</v>
      </c>
    </row>
    <row r="43" spans="1:8" ht="15.75" customHeight="1">
      <c r="A43" s="69" t="s">
        <v>112</v>
      </c>
      <c r="B43" s="151">
        <v>8027</v>
      </c>
      <c r="C43" s="70" t="s">
        <v>153</v>
      </c>
      <c r="D43" s="71" t="s">
        <v>51</v>
      </c>
      <c r="E43" s="25" t="s">
        <v>116</v>
      </c>
      <c r="F43" s="80">
        <v>0</v>
      </c>
      <c r="G43" s="10">
        <v>18.81</v>
      </c>
      <c r="H43" s="72">
        <f t="shared" si="1"/>
        <v>0</v>
      </c>
    </row>
    <row r="44" spans="1:8" ht="15.75" customHeight="1">
      <c r="A44" s="158"/>
      <c r="B44" s="154"/>
      <c r="C44" s="99" t="s">
        <v>156</v>
      </c>
      <c r="D44" s="160"/>
      <c r="E44" s="161"/>
      <c r="F44" s="162"/>
      <c r="G44" s="163"/>
      <c r="H44" s="164"/>
    </row>
    <row r="45" spans="1:11" ht="15.75" customHeight="1">
      <c r="A45" s="69" t="s">
        <v>113</v>
      </c>
      <c r="B45" s="151">
        <v>8082</v>
      </c>
      <c r="C45" s="24" t="s">
        <v>154</v>
      </c>
      <c r="D45" s="71" t="s">
        <v>51</v>
      </c>
      <c r="E45" s="25"/>
      <c r="F45" s="80">
        <v>0</v>
      </c>
      <c r="G45" s="10">
        <v>108.88</v>
      </c>
      <c r="H45" s="72">
        <f t="shared" si="1"/>
        <v>0</v>
      </c>
      <c r="K45" s="12"/>
    </row>
    <row r="46" spans="1:11" ht="15.75" customHeight="1">
      <c r="A46" s="158"/>
      <c r="B46" s="154"/>
      <c r="C46" s="165" t="s">
        <v>155</v>
      </c>
      <c r="D46" s="160"/>
      <c r="E46" s="161"/>
      <c r="F46" s="162"/>
      <c r="G46" s="163"/>
      <c r="H46" s="164"/>
      <c r="K46" s="12"/>
    </row>
    <row r="47" spans="1:8" ht="15.75" customHeight="1">
      <c r="A47" s="69" t="s">
        <v>114</v>
      </c>
      <c r="B47" s="131">
        <v>9174</v>
      </c>
      <c r="C47" s="22" t="s">
        <v>159</v>
      </c>
      <c r="D47" s="31" t="s">
        <v>51</v>
      </c>
      <c r="E47" s="32"/>
      <c r="F47" s="32">
        <v>0</v>
      </c>
      <c r="G47" s="33">
        <v>1508.25</v>
      </c>
      <c r="H47" s="54">
        <f t="shared" si="1"/>
        <v>0</v>
      </c>
    </row>
    <row r="48" spans="1:8" ht="15.75" customHeight="1">
      <c r="A48" s="69" t="s">
        <v>115</v>
      </c>
      <c r="B48" s="151">
        <v>8028</v>
      </c>
      <c r="C48" s="70" t="s">
        <v>157</v>
      </c>
      <c r="D48" s="71" t="s">
        <v>51</v>
      </c>
      <c r="E48" s="25" t="s">
        <v>116</v>
      </c>
      <c r="F48" s="80">
        <v>0</v>
      </c>
      <c r="G48" s="10">
        <v>21.23</v>
      </c>
      <c r="H48" s="72">
        <f t="shared" si="1"/>
        <v>0</v>
      </c>
    </row>
    <row r="49" spans="1:8" ht="15.75" customHeight="1" thickBot="1">
      <c r="A49" s="158"/>
      <c r="B49" s="138"/>
      <c r="C49" s="99" t="s">
        <v>158</v>
      </c>
      <c r="D49" s="160"/>
      <c r="E49" s="161"/>
      <c r="F49" s="162"/>
      <c r="G49" s="163"/>
      <c r="H49" s="164"/>
    </row>
    <row r="50" spans="1:8" ht="15.75" customHeight="1" thickBot="1">
      <c r="A50" s="73"/>
      <c r="B50" s="122"/>
      <c r="C50" s="29"/>
      <c r="D50" s="28"/>
      <c r="E50" s="30"/>
      <c r="F50" s="285" t="s">
        <v>53</v>
      </c>
      <c r="G50" s="285"/>
      <c r="H50" s="74">
        <f>SUM(H30:H48)</f>
        <v>21604.1</v>
      </c>
    </row>
    <row r="51" spans="1:8" ht="15.75" customHeight="1">
      <c r="A51" s="81" t="s">
        <v>33</v>
      </c>
      <c r="B51" s="124"/>
      <c r="C51" s="82" t="s">
        <v>52</v>
      </c>
      <c r="D51" s="26"/>
      <c r="E51" s="27"/>
      <c r="F51" s="27"/>
      <c r="G51" s="27"/>
      <c r="H51" s="83"/>
    </row>
    <row r="52" spans="1:8" ht="15.75" customHeight="1">
      <c r="A52" s="69" t="s">
        <v>34</v>
      </c>
      <c r="B52" s="151">
        <v>8500</v>
      </c>
      <c r="C52" s="70" t="s">
        <v>160</v>
      </c>
      <c r="D52" s="71" t="s">
        <v>55</v>
      </c>
      <c r="E52" s="10"/>
      <c r="F52" s="10">
        <v>0</v>
      </c>
      <c r="G52" s="10">
        <v>56500</v>
      </c>
      <c r="H52" s="72">
        <f>F52*G52</f>
        <v>0</v>
      </c>
    </row>
    <row r="53" spans="1:8" ht="15.75" customHeight="1" thickBot="1">
      <c r="A53" s="166"/>
      <c r="B53" s="167">
        <v>9500</v>
      </c>
      <c r="C53" s="100"/>
      <c r="D53" s="160"/>
      <c r="E53" s="163"/>
      <c r="F53" s="163"/>
      <c r="G53" s="163"/>
      <c r="H53" s="164"/>
    </row>
    <row r="54" spans="1:8" ht="15.75" customHeight="1" thickBot="1">
      <c r="A54" s="73"/>
      <c r="B54" s="122"/>
      <c r="C54" s="29"/>
      <c r="D54" s="28"/>
      <c r="E54" s="30"/>
      <c r="F54" s="285" t="s">
        <v>54</v>
      </c>
      <c r="G54" s="285"/>
      <c r="H54" s="74">
        <f>SUM(H52:H52)</f>
        <v>0</v>
      </c>
    </row>
    <row r="55" spans="1:8" ht="15.75" customHeight="1" thickBot="1">
      <c r="A55" s="75"/>
      <c r="B55" s="125"/>
      <c r="C55" s="76"/>
      <c r="D55" s="77"/>
      <c r="E55" s="78"/>
      <c r="F55" s="279" t="s">
        <v>53</v>
      </c>
      <c r="G55" s="279"/>
      <c r="H55" s="79">
        <f>H28+H50+H54</f>
        <v>610679.11</v>
      </c>
    </row>
    <row r="56" spans="1:8" ht="15.75" customHeight="1" thickBot="1">
      <c r="A56" s="90"/>
      <c r="B56" s="126"/>
      <c r="C56" s="91"/>
      <c r="D56" s="92"/>
      <c r="E56" s="93"/>
      <c r="F56" s="280"/>
      <c r="G56" s="280"/>
      <c r="H56" s="94"/>
    </row>
    <row r="57" spans="1:8" ht="15.75" customHeight="1" thickBot="1">
      <c r="A57" s="75"/>
      <c r="B57" s="125"/>
      <c r="C57" s="76"/>
      <c r="D57" s="77"/>
      <c r="E57" s="78"/>
      <c r="F57" s="279" t="s">
        <v>64</v>
      </c>
      <c r="G57" s="279"/>
      <c r="H57" s="79">
        <f>H55</f>
        <v>610679.11</v>
      </c>
    </row>
    <row r="58" spans="1:8" ht="15.75" customHeight="1" thickBot="1">
      <c r="A58" s="90"/>
      <c r="B58" s="126"/>
      <c r="C58" s="91"/>
      <c r="D58" s="92"/>
      <c r="E58" s="93"/>
      <c r="F58" s="280"/>
      <c r="G58" s="280"/>
      <c r="H58" s="94"/>
    </row>
    <row r="59" spans="1:8" ht="19.5" customHeight="1">
      <c r="A59" s="55" t="s">
        <v>12</v>
      </c>
      <c r="B59" s="127"/>
      <c r="C59" s="56"/>
      <c r="D59" s="57" t="s">
        <v>13</v>
      </c>
      <c r="E59" s="58"/>
      <c r="F59" s="56"/>
      <c r="G59" s="57" t="s">
        <v>14</v>
      </c>
      <c r="H59" s="59"/>
    </row>
    <row r="60" spans="1:8" ht="15">
      <c r="A60" s="60"/>
      <c r="B60" s="2"/>
      <c r="C60" s="8"/>
      <c r="D60" s="96"/>
      <c r="E60" s="2"/>
      <c r="F60" s="8"/>
      <c r="G60" s="7"/>
      <c r="H60" s="177">
        <v>40330</v>
      </c>
    </row>
    <row r="61" spans="1:8" ht="15.75" thickBot="1">
      <c r="A61" s="61"/>
      <c r="B61" s="64"/>
      <c r="C61" s="62"/>
      <c r="D61" s="63"/>
      <c r="E61" s="64"/>
      <c r="F61" s="62"/>
      <c r="G61" s="63"/>
      <c r="H61" s="65"/>
    </row>
    <row r="63" spans="1:8" ht="18">
      <c r="A63" s="101" t="s">
        <v>71</v>
      </c>
      <c r="B63" s="101"/>
      <c r="E63" s="101" t="s">
        <v>86</v>
      </c>
      <c r="F63" s="101"/>
      <c r="G63" s="101"/>
      <c r="H63" s="101"/>
    </row>
    <row r="64" spans="1:8" ht="15">
      <c r="A64" s="103" t="s">
        <v>183</v>
      </c>
      <c r="B64" s="103"/>
      <c r="E64" s="103"/>
      <c r="F64" s="103"/>
      <c r="G64" s="111"/>
      <c r="H64" s="112"/>
    </row>
    <row r="65" spans="1:8" ht="15">
      <c r="A65" s="102" t="s">
        <v>72</v>
      </c>
      <c r="B65" s="102"/>
      <c r="E65" s="103" t="s">
        <v>87</v>
      </c>
      <c r="F65" s="103"/>
      <c r="G65" s="111" t="s">
        <v>97</v>
      </c>
      <c r="H65" s="112">
        <v>5</v>
      </c>
    </row>
    <row r="66" spans="1:8" ht="15">
      <c r="A66" s="102" t="s">
        <v>73</v>
      </c>
      <c r="B66" s="102"/>
      <c r="E66" s="113"/>
      <c r="F66" s="113"/>
      <c r="G66" s="111" t="s">
        <v>98</v>
      </c>
      <c r="H66" s="112">
        <v>30</v>
      </c>
    </row>
    <row r="67" spans="1:8" ht="15">
      <c r="A67" s="102" t="s">
        <v>74</v>
      </c>
      <c r="B67" s="102"/>
      <c r="E67" s="103" t="s">
        <v>91</v>
      </c>
      <c r="F67" s="103"/>
      <c r="G67" s="111" t="s">
        <v>97</v>
      </c>
      <c r="H67" s="112">
        <v>5</v>
      </c>
    </row>
    <row r="68" spans="1:8" ht="15">
      <c r="A68" s="102" t="s">
        <v>75</v>
      </c>
      <c r="B68" s="102"/>
      <c r="E68" s="103"/>
      <c r="F68" s="103"/>
      <c r="G68" s="111" t="s">
        <v>98</v>
      </c>
      <c r="H68" s="112">
        <v>15</v>
      </c>
    </row>
    <row r="69" spans="1:8" ht="15">
      <c r="A69" s="103" t="s">
        <v>76</v>
      </c>
      <c r="B69" s="103"/>
      <c r="E69" s="103" t="s">
        <v>88</v>
      </c>
      <c r="F69" s="103"/>
      <c r="G69" s="111" t="s">
        <v>98</v>
      </c>
      <c r="H69" s="112">
        <v>30</v>
      </c>
    </row>
    <row r="70" spans="1:8" ht="15">
      <c r="A70" s="103" t="s">
        <v>80</v>
      </c>
      <c r="B70" s="103"/>
      <c r="E70" s="103" t="s">
        <v>89</v>
      </c>
      <c r="F70" s="103"/>
      <c r="G70" s="111" t="s">
        <v>98</v>
      </c>
      <c r="H70" s="112">
        <v>50</v>
      </c>
    </row>
    <row r="71" spans="1:8" ht="15">
      <c r="A71" s="103" t="s">
        <v>81</v>
      </c>
      <c r="B71" s="103"/>
      <c r="E71" s="103" t="s">
        <v>90</v>
      </c>
      <c r="F71" s="103"/>
      <c r="G71" s="111" t="s">
        <v>98</v>
      </c>
      <c r="H71" s="112">
        <v>50</v>
      </c>
    </row>
    <row r="72" spans="1:8" ht="15">
      <c r="A72" s="104" t="s">
        <v>77</v>
      </c>
      <c r="B72" s="104"/>
      <c r="E72" s="103"/>
      <c r="F72" s="103"/>
      <c r="G72" s="103"/>
      <c r="H72" s="103"/>
    </row>
    <row r="73" spans="1:9" ht="15">
      <c r="A73" s="104"/>
      <c r="B73" s="104"/>
      <c r="E73" s="278" t="s">
        <v>99</v>
      </c>
      <c r="F73" s="278"/>
      <c r="G73" s="278"/>
      <c r="H73" s="278"/>
      <c r="I73" s="278"/>
    </row>
    <row r="74" spans="5:9" ht="15">
      <c r="E74" s="278" t="s">
        <v>100</v>
      </c>
      <c r="F74" s="278"/>
      <c r="G74" s="278"/>
      <c r="H74" s="118"/>
      <c r="I74" s="118"/>
    </row>
  </sheetData>
  <sheetProtection/>
  <mergeCells count="9">
    <mergeCell ref="F28:G28"/>
    <mergeCell ref="F50:G50"/>
    <mergeCell ref="E73:I73"/>
    <mergeCell ref="E74:G74"/>
    <mergeCell ref="F54:G54"/>
    <mergeCell ref="F55:G55"/>
    <mergeCell ref="F56:G56"/>
    <mergeCell ref="F57:G57"/>
    <mergeCell ref="F58:G58"/>
  </mergeCells>
  <printOptions horizontalCentered="1"/>
  <pageMargins left="0.5118110236220472" right="0.11811023622047245" top="0.984251968503937" bottom="0.7874015748031497" header="0.31496062992125984" footer="0.31496062992125984"/>
  <pageSetup fitToHeight="1" fitToWidth="1"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0.421875" style="0" customWidth="1"/>
    <col min="2" max="2" width="8.7109375" style="0" customWidth="1"/>
    <col min="3" max="3" width="60.7109375" style="0" customWidth="1"/>
    <col min="5" max="5" width="11.421875" style="0" customWidth="1"/>
    <col min="6" max="6" width="16.421875" style="0" customWidth="1"/>
    <col min="7" max="7" width="17.421875" style="0" customWidth="1"/>
    <col min="8" max="8" width="16.8515625" style="0" customWidth="1"/>
    <col min="11" max="11" width="10.140625" style="0" bestFit="1" customWidth="1"/>
  </cols>
  <sheetData>
    <row r="1" spans="1:16" ht="29.25" customHeight="1">
      <c r="A1" s="34"/>
      <c r="B1" s="36"/>
      <c r="C1" s="35" t="s">
        <v>11</v>
      </c>
      <c r="D1" s="36"/>
      <c r="E1" s="35"/>
      <c r="F1" s="37"/>
      <c r="G1" s="38"/>
      <c r="H1" s="39" t="s">
        <v>2</v>
      </c>
      <c r="I1" s="4"/>
      <c r="J1" s="4"/>
      <c r="K1" s="4"/>
      <c r="L1" s="2"/>
      <c r="M1" s="2"/>
      <c r="N1" s="2"/>
      <c r="O1" s="2"/>
      <c r="P1" s="2"/>
    </row>
    <row r="2" spans="1:16" ht="21.75" customHeight="1" thickBot="1">
      <c r="A2" s="40"/>
      <c r="B2" s="133"/>
      <c r="C2" s="14" t="s">
        <v>172</v>
      </c>
      <c r="D2" s="15"/>
      <c r="E2" s="15"/>
      <c r="F2" s="15"/>
      <c r="G2" s="16"/>
      <c r="H2" s="84" t="s">
        <v>41</v>
      </c>
      <c r="I2" s="2"/>
      <c r="J2" s="2"/>
      <c r="K2" s="2"/>
      <c r="L2" s="2"/>
      <c r="M2" s="2"/>
      <c r="N2" s="2"/>
      <c r="O2" s="2"/>
      <c r="P2" s="2"/>
    </row>
    <row r="3" spans="1:16" ht="19.5" customHeight="1" thickTop="1">
      <c r="A3" s="41" t="s">
        <v>1</v>
      </c>
      <c r="B3" s="134"/>
      <c r="C3" s="19" t="s">
        <v>173</v>
      </c>
      <c r="D3" s="5"/>
      <c r="E3" s="5"/>
      <c r="F3" s="5"/>
      <c r="G3" s="5"/>
      <c r="H3" s="42"/>
      <c r="I3" s="2"/>
      <c r="J3" s="2"/>
      <c r="K3" s="2"/>
      <c r="L3" s="2"/>
      <c r="M3" s="2"/>
      <c r="N3" s="2"/>
      <c r="O3" s="3"/>
      <c r="P3" s="2"/>
    </row>
    <row r="4" spans="1:16" ht="19.5" customHeight="1">
      <c r="A4" s="43" t="s">
        <v>0</v>
      </c>
      <c r="B4" s="135"/>
      <c r="C4" s="95" t="s">
        <v>174</v>
      </c>
      <c r="D4" s="1"/>
      <c r="E4" s="1"/>
      <c r="F4" s="1"/>
      <c r="G4" s="1"/>
      <c r="H4" s="44"/>
      <c r="I4" s="2"/>
      <c r="J4" s="2"/>
      <c r="K4" s="2"/>
      <c r="L4" s="2"/>
      <c r="M4" s="2"/>
      <c r="N4" s="2"/>
      <c r="O4" s="2"/>
      <c r="P4" s="2"/>
    </row>
    <row r="5" spans="1:16" ht="19.5" customHeight="1" thickBot="1">
      <c r="A5" s="45" t="s">
        <v>117</v>
      </c>
      <c r="B5" s="136"/>
      <c r="C5" s="119" t="s">
        <v>175</v>
      </c>
      <c r="D5" s="6"/>
      <c r="E5" s="6"/>
      <c r="F5" s="11" t="s">
        <v>92</v>
      </c>
      <c r="G5" s="13"/>
      <c r="H5" s="46"/>
      <c r="I5" s="2"/>
      <c r="J5" s="2"/>
      <c r="K5" s="2"/>
      <c r="L5" s="2"/>
      <c r="M5" s="2"/>
      <c r="N5" s="2"/>
      <c r="O5" s="2"/>
      <c r="P5" s="2"/>
    </row>
    <row r="6" spans="1:16" ht="16.5" customHeight="1" thickTop="1">
      <c r="A6" s="47" t="s">
        <v>15</v>
      </c>
      <c r="B6" s="129" t="s">
        <v>118</v>
      </c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48" t="s">
        <v>9</v>
      </c>
      <c r="I6" s="2"/>
      <c r="J6" s="2"/>
      <c r="K6" s="2"/>
      <c r="L6" s="2"/>
      <c r="M6" s="2"/>
      <c r="N6" s="2"/>
      <c r="O6" s="2"/>
      <c r="P6" s="2"/>
    </row>
    <row r="7" spans="1:8" ht="14.25" customHeight="1" thickBot="1">
      <c r="A7" s="49"/>
      <c r="B7" s="130" t="s">
        <v>119</v>
      </c>
      <c r="C7" s="18"/>
      <c r="D7" s="18"/>
      <c r="E7" s="18"/>
      <c r="F7" s="18"/>
      <c r="G7" s="18" t="s">
        <v>8</v>
      </c>
      <c r="H7" s="50" t="s">
        <v>10</v>
      </c>
    </row>
    <row r="8" spans="1:8" ht="14.25" customHeight="1" thickBot="1" thickTop="1">
      <c r="A8" s="66"/>
      <c r="B8" s="120"/>
      <c r="C8" s="88" t="s">
        <v>39</v>
      </c>
      <c r="D8" s="67"/>
      <c r="E8" s="67"/>
      <c r="F8" s="67"/>
      <c r="G8" s="67"/>
      <c r="H8" s="68"/>
    </row>
    <row r="9" spans="1:8" ht="15.75" customHeight="1">
      <c r="A9" s="86" t="s">
        <v>16</v>
      </c>
      <c r="B9" s="137"/>
      <c r="C9" s="87" t="s">
        <v>17</v>
      </c>
      <c r="D9" s="51"/>
      <c r="E9" s="52"/>
      <c r="F9" s="52"/>
      <c r="G9" s="52"/>
      <c r="H9" s="53"/>
    </row>
    <row r="10" spans="1:8" ht="15.75" customHeight="1">
      <c r="A10" s="21" t="s">
        <v>60</v>
      </c>
      <c r="B10" s="131">
        <v>1000</v>
      </c>
      <c r="C10" s="21" t="s">
        <v>120</v>
      </c>
      <c r="D10" s="31" t="s">
        <v>20</v>
      </c>
      <c r="E10" s="9"/>
      <c r="F10" s="169">
        <v>5584.48</v>
      </c>
      <c r="G10" s="9">
        <v>16.14</v>
      </c>
      <c r="H10" s="54">
        <f aca="true" t="shared" si="0" ref="H10:H15">F10*G10</f>
        <v>90133.51</v>
      </c>
    </row>
    <row r="11" spans="1:8" ht="15.75" customHeight="1">
      <c r="A11" s="99" t="s">
        <v>18</v>
      </c>
      <c r="B11" s="131">
        <v>1030</v>
      </c>
      <c r="C11" s="21" t="s">
        <v>121</v>
      </c>
      <c r="D11" s="31" t="s">
        <v>20</v>
      </c>
      <c r="E11" s="9"/>
      <c r="F11" s="9">
        <v>2122.5</v>
      </c>
      <c r="G11" s="9">
        <v>14.21</v>
      </c>
      <c r="H11" s="54">
        <f t="shared" si="0"/>
        <v>30160.73</v>
      </c>
    </row>
    <row r="12" spans="1:8" ht="15.75" customHeight="1">
      <c r="A12" s="99" t="s">
        <v>19</v>
      </c>
      <c r="B12" s="131">
        <v>1020</v>
      </c>
      <c r="C12" s="21" t="s">
        <v>122</v>
      </c>
      <c r="D12" s="31" t="s">
        <v>20</v>
      </c>
      <c r="E12" s="9"/>
      <c r="F12" s="169">
        <v>698</v>
      </c>
      <c r="G12" s="9">
        <v>98.82</v>
      </c>
      <c r="H12" s="54">
        <f t="shared" si="0"/>
        <v>68976.36</v>
      </c>
    </row>
    <row r="13" spans="1:8" ht="15.75" customHeight="1">
      <c r="A13" s="99" t="s">
        <v>68</v>
      </c>
      <c r="B13" s="131">
        <v>1050</v>
      </c>
      <c r="C13" s="21" t="s">
        <v>123</v>
      </c>
      <c r="D13" s="31" t="s">
        <v>20</v>
      </c>
      <c r="E13" s="9"/>
      <c r="F13" s="9">
        <v>212</v>
      </c>
      <c r="G13" s="9">
        <v>96.59</v>
      </c>
      <c r="H13" s="54">
        <f t="shared" si="0"/>
        <v>20477.08</v>
      </c>
    </row>
    <row r="14" spans="1:8" ht="15.75" customHeight="1">
      <c r="A14" s="99" t="s">
        <v>69</v>
      </c>
      <c r="B14" s="131">
        <v>1080</v>
      </c>
      <c r="C14" s="21" t="s">
        <v>124</v>
      </c>
      <c r="D14" s="31" t="s">
        <v>20</v>
      </c>
      <c r="E14" s="9"/>
      <c r="F14" s="9">
        <v>1410</v>
      </c>
      <c r="G14" s="9">
        <v>21.96</v>
      </c>
      <c r="H14" s="54">
        <f t="shared" si="0"/>
        <v>30963.6</v>
      </c>
    </row>
    <row r="15" spans="1:8" ht="15.75" customHeight="1" thickBot="1">
      <c r="A15" s="100" t="s">
        <v>70</v>
      </c>
      <c r="B15" s="138">
        <v>132</v>
      </c>
      <c r="C15" s="98" t="s">
        <v>78</v>
      </c>
      <c r="D15" s="71" t="s">
        <v>20</v>
      </c>
      <c r="E15" s="25"/>
      <c r="F15" s="10">
        <v>10026</v>
      </c>
      <c r="G15" s="10">
        <v>3.07</v>
      </c>
      <c r="H15" s="72">
        <f t="shared" si="0"/>
        <v>30779.82</v>
      </c>
    </row>
    <row r="16" spans="1:8" ht="15.75" customHeight="1" thickBot="1">
      <c r="A16" s="73"/>
      <c r="B16" s="122"/>
      <c r="C16" s="29"/>
      <c r="D16" s="28"/>
      <c r="E16" s="30"/>
      <c r="F16" s="285" t="s">
        <v>21</v>
      </c>
      <c r="G16" s="285"/>
      <c r="H16" s="74">
        <f>SUM(H10:H15)</f>
        <v>271491.1</v>
      </c>
    </row>
    <row r="17" spans="1:8" ht="15.75" customHeight="1">
      <c r="A17" s="85" t="s">
        <v>23</v>
      </c>
      <c r="B17" s="139"/>
      <c r="C17" s="82" t="s">
        <v>22</v>
      </c>
      <c r="D17" s="26"/>
      <c r="E17" s="27"/>
      <c r="F17" s="27"/>
      <c r="G17" s="27"/>
      <c r="H17" s="83"/>
    </row>
    <row r="18" spans="1:8" ht="15.75" customHeight="1">
      <c r="A18" s="20" t="s">
        <v>24</v>
      </c>
      <c r="B18" s="131">
        <v>1100</v>
      </c>
      <c r="C18" s="21" t="s">
        <v>125</v>
      </c>
      <c r="D18" s="31" t="s">
        <v>31</v>
      </c>
      <c r="E18" s="32"/>
      <c r="F18" s="32">
        <v>761</v>
      </c>
      <c r="G18" s="9">
        <v>80.41</v>
      </c>
      <c r="H18" s="54">
        <f aca="true" t="shared" si="1" ref="H18:H23">F18*G18</f>
        <v>61192.01</v>
      </c>
    </row>
    <row r="19" spans="1:8" ht="15.75" customHeight="1">
      <c r="A19" s="20" t="s">
        <v>25</v>
      </c>
      <c r="B19" s="131">
        <v>2519</v>
      </c>
      <c r="C19" s="21" t="s">
        <v>178</v>
      </c>
      <c r="D19" s="31" t="s">
        <v>31</v>
      </c>
      <c r="E19" s="32"/>
      <c r="F19" s="32">
        <v>157</v>
      </c>
      <c r="G19" s="9">
        <v>257.2</v>
      </c>
      <c r="H19" s="54">
        <f t="shared" si="1"/>
        <v>40380.4</v>
      </c>
    </row>
    <row r="20" spans="1:8" ht="15.75" customHeight="1">
      <c r="A20" s="20" t="s">
        <v>26</v>
      </c>
      <c r="B20" s="131">
        <v>2530</v>
      </c>
      <c r="C20" s="21" t="s">
        <v>179</v>
      </c>
      <c r="D20" s="31" t="s">
        <v>31</v>
      </c>
      <c r="E20" s="32"/>
      <c r="F20" s="32">
        <v>29</v>
      </c>
      <c r="G20" s="9">
        <v>397.49</v>
      </c>
      <c r="H20" s="54">
        <f t="shared" si="1"/>
        <v>11527.21</v>
      </c>
    </row>
    <row r="21" spans="1:8" ht="15.75" customHeight="1">
      <c r="A21" s="20" t="s">
        <v>27</v>
      </c>
      <c r="B21" s="131">
        <v>2540</v>
      </c>
      <c r="C21" s="21" t="s">
        <v>180</v>
      </c>
      <c r="D21" s="31" t="s">
        <v>31</v>
      </c>
      <c r="E21" s="32"/>
      <c r="F21" s="32">
        <v>55</v>
      </c>
      <c r="G21" s="9">
        <v>577.42</v>
      </c>
      <c r="H21" s="54">
        <f t="shared" si="1"/>
        <v>31758.1</v>
      </c>
    </row>
    <row r="22" spans="1:8" ht="15.75" customHeight="1">
      <c r="A22" s="20" t="s">
        <v>28</v>
      </c>
      <c r="B22" s="131">
        <v>570</v>
      </c>
      <c r="C22" s="21" t="s">
        <v>126</v>
      </c>
      <c r="D22" s="71" t="s">
        <v>20</v>
      </c>
      <c r="E22" s="32"/>
      <c r="F22" s="32">
        <v>230</v>
      </c>
      <c r="G22" s="9">
        <v>95.99</v>
      </c>
      <c r="H22" s="54">
        <f t="shared" si="1"/>
        <v>22077.7</v>
      </c>
    </row>
    <row r="23" spans="1:8" ht="15.75" customHeight="1" thickBot="1">
      <c r="A23" s="20" t="s">
        <v>29</v>
      </c>
      <c r="B23" s="138">
        <v>1230</v>
      </c>
      <c r="C23" s="159" t="s">
        <v>184</v>
      </c>
      <c r="D23" s="160" t="s">
        <v>31</v>
      </c>
      <c r="E23" s="162"/>
      <c r="F23" s="162">
        <v>720</v>
      </c>
      <c r="G23" s="163">
        <v>41.9</v>
      </c>
      <c r="H23" s="54">
        <f t="shared" si="1"/>
        <v>30168</v>
      </c>
    </row>
    <row r="24" spans="1:8" ht="15.75" customHeight="1" thickBot="1">
      <c r="A24" s="73"/>
      <c r="B24" s="122"/>
      <c r="C24" s="29"/>
      <c r="D24" s="28"/>
      <c r="E24" s="30"/>
      <c r="F24" s="285" t="s">
        <v>32</v>
      </c>
      <c r="G24" s="285"/>
      <c r="H24" s="74">
        <f>SUM(H18:H23)</f>
        <v>197103.42</v>
      </c>
    </row>
    <row r="25" spans="1:8" ht="15.75" customHeight="1">
      <c r="A25" s="81" t="s">
        <v>33</v>
      </c>
      <c r="B25" s="140"/>
      <c r="C25" s="82" t="s">
        <v>94</v>
      </c>
      <c r="D25" s="26"/>
      <c r="E25" s="27"/>
      <c r="F25" s="27"/>
      <c r="G25" s="27"/>
      <c r="H25" s="83"/>
    </row>
    <row r="26" spans="1:8" ht="15.75" customHeight="1">
      <c r="A26" s="97" t="s">
        <v>34</v>
      </c>
      <c r="B26" s="150">
        <v>2599</v>
      </c>
      <c r="C26" s="21" t="s">
        <v>127</v>
      </c>
      <c r="D26" s="31" t="s">
        <v>38</v>
      </c>
      <c r="E26" s="9"/>
      <c r="F26" s="9">
        <v>96</v>
      </c>
      <c r="G26" s="9">
        <v>574.13</v>
      </c>
      <c r="H26" s="54">
        <f>F26*G26</f>
        <v>55116.48</v>
      </c>
    </row>
    <row r="27" spans="1:8" ht="15.75" customHeight="1">
      <c r="A27" s="20" t="s">
        <v>35</v>
      </c>
      <c r="B27" s="131">
        <v>2600</v>
      </c>
      <c r="C27" s="21" t="s">
        <v>128</v>
      </c>
      <c r="D27" s="31" t="s">
        <v>38</v>
      </c>
      <c r="E27" s="9"/>
      <c r="F27" s="9">
        <v>16</v>
      </c>
      <c r="G27" s="9">
        <v>957.31</v>
      </c>
      <c r="H27" s="54">
        <f>F27*G27</f>
        <v>15316.96</v>
      </c>
    </row>
    <row r="28" spans="1:8" ht="15.75" customHeight="1">
      <c r="A28" s="20" t="s">
        <v>36</v>
      </c>
      <c r="B28" s="131">
        <v>2610</v>
      </c>
      <c r="C28" s="21" t="s">
        <v>129</v>
      </c>
      <c r="D28" s="31" t="s">
        <v>38</v>
      </c>
      <c r="E28" s="9"/>
      <c r="F28" s="9">
        <v>2</v>
      </c>
      <c r="G28" s="9">
        <v>1581.86</v>
      </c>
      <c r="H28" s="54">
        <f>F28*G28</f>
        <v>3163.72</v>
      </c>
    </row>
    <row r="29" spans="1:8" ht="15.75" customHeight="1">
      <c r="A29" s="20" t="s">
        <v>37</v>
      </c>
      <c r="B29" s="131">
        <v>2620</v>
      </c>
      <c r="C29" s="21" t="s">
        <v>130</v>
      </c>
      <c r="D29" s="31" t="s">
        <v>38</v>
      </c>
      <c r="E29" s="9"/>
      <c r="F29" s="9">
        <v>4</v>
      </c>
      <c r="G29" s="9">
        <v>2320.27</v>
      </c>
      <c r="H29" s="54">
        <f>F29*G29</f>
        <v>9281.08</v>
      </c>
    </row>
    <row r="30" spans="1:8" ht="15.75" customHeight="1" thickBot="1">
      <c r="A30" s="20" t="s">
        <v>182</v>
      </c>
      <c r="B30" s="138">
        <v>2150</v>
      </c>
      <c r="C30" s="159" t="s">
        <v>181</v>
      </c>
      <c r="D30" s="160" t="s">
        <v>38</v>
      </c>
      <c r="E30" s="163"/>
      <c r="F30" s="163">
        <v>9</v>
      </c>
      <c r="G30" s="163">
        <v>1114</v>
      </c>
      <c r="H30" s="54">
        <f>F30*G30</f>
        <v>10026</v>
      </c>
    </row>
    <row r="31" spans="1:8" ht="15.75" customHeight="1" thickBot="1">
      <c r="A31" s="73"/>
      <c r="B31" s="122"/>
      <c r="C31" s="29"/>
      <c r="D31" s="28"/>
      <c r="E31" s="30"/>
      <c r="F31" s="285" t="s">
        <v>95</v>
      </c>
      <c r="G31" s="285"/>
      <c r="H31" s="74">
        <f>SUM(H26:H30)</f>
        <v>92904.24</v>
      </c>
    </row>
    <row r="32" spans="1:8" ht="15.75" customHeight="1" thickBot="1">
      <c r="A32" s="75"/>
      <c r="B32" s="125"/>
      <c r="C32" s="76"/>
      <c r="D32" s="77"/>
      <c r="E32" s="78"/>
      <c r="F32" s="286" t="s">
        <v>40</v>
      </c>
      <c r="G32" s="287"/>
      <c r="H32" s="79">
        <f>H16+H24+H31</f>
        <v>561498.76</v>
      </c>
    </row>
    <row r="33" spans="1:8" ht="15.75" thickBot="1">
      <c r="A33" s="90"/>
      <c r="B33" s="126"/>
      <c r="C33" s="91"/>
      <c r="D33" s="92"/>
      <c r="E33" s="93"/>
      <c r="F33" s="280"/>
      <c r="G33" s="280"/>
      <c r="H33" s="94"/>
    </row>
    <row r="34" spans="1:8" ht="15.75" thickBot="1">
      <c r="A34" s="75"/>
      <c r="B34" s="125"/>
      <c r="C34" s="76"/>
      <c r="D34" s="77"/>
      <c r="E34" s="78"/>
      <c r="F34" s="279" t="s">
        <v>64</v>
      </c>
      <c r="G34" s="279"/>
      <c r="H34" s="79">
        <f>H32+'Con Pav'!H55+'Con Sin'!H26</f>
        <v>2442714.89</v>
      </c>
    </row>
    <row r="35" spans="1:8" ht="15.75" thickBot="1">
      <c r="A35" s="90"/>
      <c r="B35" s="126"/>
      <c r="C35" s="91"/>
      <c r="D35" s="92"/>
      <c r="E35" s="93"/>
      <c r="F35" s="280"/>
      <c r="G35" s="280"/>
      <c r="H35" s="94"/>
    </row>
    <row r="36" spans="1:8" ht="15">
      <c r="A36" s="55" t="s">
        <v>12</v>
      </c>
      <c r="B36" s="127"/>
      <c r="C36" s="56"/>
      <c r="D36" s="57" t="s">
        <v>13</v>
      </c>
      <c r="E36" s="58"/>
      <c r="F36" s="56"/>
      <c r="G36" s="57" t="s">
        <v>14</v>
      </c>
      <c r="H36" s="59"/>
    </row>
    <row r="37" spans="1:8" ht="15">
      <c r="A37" s="60"/>
      <c r="B37" s="2"/>
      <c r="C37" s="8"/>
      <c r="D37" s="96"/>
      <c r="E37" s="2"/>
      <c r="F37" s="8"/>
      <c r="G37" s="7"/>
      <c r="H37" s="177">
        <v>40330</v>
      </c>
    </row>
    <row r="38" spans="1:8" ht="15.75" thickBot="1">
      <c r="A38" s="61"/>
      <c r="B38" s="64"/>
      <c r="C38" s="62"/>
      <c r="D38" s="63"/>
      <c r="E38" s="64"/>
      <c r="F38" s="62"/>
      <c r="G38" s="63"/>
      <c r="H38" s="65"/>
    </row>
    <row r="40" spans="1:7" ht="18">
      <c r="A40" s="101" t="s">
        <v>71</v>
      </c>
      <c r="B40" s="101"/>
      <c r="D40" s="101" t="s">
        <v>86</v>
      </c>
      <c r="E40" s="101"/>
      <c r="F40" s="101"/>
      <c r="G40" s="101"/>
    </row>
    <row r="41" spans="1:7" ht="15">
      <c r="A41" s="102" t="s">
        <v>72</v>
      </c>
      <c r="B41" s="102"/>
      <c r="D41" s="103"/>
      <c r="E41" s="103"/>
      <c r="F41" s="111"/>
      <c r="G41" s="112"/>
    </row>
    <row r="42" spans="1:7" ht="15">
      <c r="A42" s="102" t="s">
        <v>73</v>
      </c>
      <c r="B42" s="102"/>
      <c r="D42" s="103" t="s">
        <v>87</v>
      </c>
      <c r="E42" s="103"/>
      <c r="F42" s="111" t="s">
        <v>97</v>
      </c>
      <c r="G42" s="112">
        <v>5</v>
      </c>
    </row>
    <row r="43" spans="1:7" ht="15">
      <c r="A43" s="102" t="s">
        <v>74</v>
      </c>
      <c r="B43" s="102"/>
      <c r="D43" s="113"/>
      <c r="E43" s="113"/>
      <c r="F43" s="111" t="s">
        <v>98</v>
      </c>
      <c r="G43" s="112">
        <v>30</v>
      </c>
    </row>
    <row r="44" spans="1:7" ht="15">
      <c r="A44" s="102" t="s">
        <v>75</v>
      </c>
      <c r="B44" s="102"/>
      <c r="D44" s="103" t="s">
        <v>186</v>
      </c>
      <c r="E44" s="103"/>
      <c r="F44" s="111" t="s">
        <v>97</v>
      </c>
      <c r="G44" s="112">
        <v>5</v>
      </c>
    </row>
    <row r="45" spans="1:7" ht="15">
      <c r="A45" s="103" t="s">
        <v>76</v>
      </c>
      <c r="B45" s="103"/>
      <c r="D45" s="103"/>
      <c r="E45" s="103"/>
      <c r="F45" s="111" t="s">
        <v>98</v>
      </c>
      <c r="G45" s="112">
        <v>15</v>
      </c>
    </row>
    <row r="46" spans="1:7" ht="15">
      <c r="A46" s="104" t="s">
        <v>77</v>
      </c>
      <c r="B46" s="104"/>
      <c r="D46" s="103" t="s">
        <v>185</v>
      </c>
      <c r="E46" s="103"/>
      <c r="F46" s="111" t="s">
        <v>98</v>
      </c>
      <c r="G46" s="112">
        <v>30</v>
      </c>
    </row>
    <row r="47" spans="1:7" ht="15">
      <c r="A47" s="104"/>
      <c r="B47" s="104"/>
      <c r="D47" s="103" t="s">
        <v>187</v>
      </c>
      <c r="E47" s="103"/>
      <c r="F47" s="111" t="s">
        <v>98</v>
      </c>
      <c r="G47" s="112">
        <v>50</v>
      </c>
    </row>
    <row r="48" spans="4:7" ht="15">
      <c r="D48" s="103" t="s">
        <v>188</v>
      </c>
      <c r="E48" s="103"/>
      <c r="F48" s="111" t="s">
        <v>98</v>
      </c>
      <c r="G48" s="112">
        <v>50</v>
      </c>
    </row>
    <row r="49" spans="4:7" ht="15">
      <c r="D49" s="103"/>
      <c r="E49" s="103"/>
      <c r="F49" s="103"/>
      <c r="G49" s="103"/>
    </row>
    <row r="50" spans="4:8" ht="15">
      <c r="D50" s="278" t="s">
        <v>99</v>
      </c>
      <c r="E50" s="278"/>
      <c r="F50" s="278"/>
      <c r="G50" s="278"/>
      <c r="H50" s="278"/>
    </row>
    <row r="51" spans="4:8" ht="15">
      <c r="D51" s="278" t="s">
        <v>100</v>
      </c>
      <c r="E51" s="278"/>
      <c r="F51" s="278"/>
      <c r="G51" s="118"/>
      <c r="H51" s="118"/>
    </row>
  </sheetData>
  <sheetProtection/>
  <mergeCells count="9">
    <mergeCell ref="F16:G16"/>
    <mergeCell ref="F24:G24"/>
    <mergeCell ref="F31:G31"/>
    <mergeCell ref="F32:G32"/>
    <mergeCell ref="D50:H50"/>
    <mergeCell ref="D51:F51"/>
    <mergeCell ref="F33:G33"/>
    <mergeCell ref="F34:G34"/>
    <mergeCell ref="F35:G35"/>
  </mergeCells>
  <printOptions horizontalCentered="1"/>
  <pageMargins left="0.5118110236220472" right="0.11811023622047245" top="0.984251968503937" bottom="0.7874015748031497" header="0.31496062992125984" footer="0.31496062992125984"/>
  <pageSetup fitToHeight="1" fitToWidth="1"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0.421875" style="0" customWidth="1"/>
    <col min="2" max="2" width="8.7109375" style="0" customWidth="1"/>
    <col min="3" max="3" width="60.7109375" style="0" customWidth="1"/>
    <col min="5" max="5" width="11.421875" style="0" customWidth="1"/>
    <col min="6" max="6" width="16.421875" style="0" customWidth="1"/>
    <col min="7" max="7" width="17.421875" style="0" customWidth="1"/>
    <col min="8" max="8" width="16.8515625" style="0" customWidth="1"/>
    <col min="11" max="11" width="10.140625" style="0" bestFit="1" customWidth="1"/>
  </cols>
  <sheetData>
    <row r="1" spans="1:16" ht="29.25" customHeight="1">
      <c r="A1" s="34"/>
      <c r="B1" s="36"/>
      <c r="C1" s="35" t="s">
        <v>11</v>
      </c>
      <c r="D1" s="36"/>
      <c r="E1" s="35"/>
      <c r="F1" s="37"/>
      <c r="G1" s="38"/>
      <c r="H1" s="39" t="s">
        <v>2</v>
      </c>
      <c r="I1" s="4"/>
      <c r="J1" s="4"/>
      <c r="K1" s="4"/>
      <c r="L1" s="2"/>
      <c r="M1" s="2"/>
      <c r="N1" s="2"/>
      <c r="O1" s="2"/>
      <c r="P1" s="2"/>
    </row>
    <row r="2" spans="1:16" ht="21.75" customHeight="1" thickBot="1">
      <c r="A2" s="40"/>
      <c r="B2" s="133"/>
      <c r="C2" s="14" t="s">
        <v>172</v>
      </c>
      <c r="D2" s="15"/>
      <c r="E2" s="15"/>
      <c r="F2" s="15"/>
      <c r="G2" s="16"/>
      <c r="H2" s="84" t="s">
        <v>56</v>
      </c>
      <c r="I2" s="2"/>
      <c r="J2" s="2"/>
      <c r="K2" s="2"/>
      <c r="L2" s="2"/>
      <c r="M2" s="2"/>
      <c r="N2" s="2"/>
      <c r="O2" s="2"/>
      <c r="P2" s="2"/>
    </row>
    <row r="3" spans="1:16" ht="19.5" customHeight="1" thickTop="1">
      <c r="A3" s="41" t="s">
        <v>1</v>
      </c>
      <c r="B3" s="134"/>
      <c r="C3" s="19" t="s">
        <v>173</v>
      </c>
      <c r="D3" s="5"/>
      <c r="E3" s="5"/>
      <c r="F3" s="5"/>
      <c r="G3" s="5"/>
      <c r="H3" s="42"/>
      <c r="I3" s="2"/>
      <c r="J3" s="2"/>
      <c r="K3" s="2"/>
      <c r="L3" s="2"/>
      <c r="M3" s="2"/>
      <c r="N3" s="2"/>
      <c r="O3" s="3"/>
      <c r="P3" s="2"/>
    </row>
    <row r="4" spans="1:16" ht="19.5" customHeight="1">
      <c r="A4" s="43" t="s">
        <v>0</v>
      </c>
      <c r="B4" s="135"/>
      <c r="C4" s="95" t="s">
        <v>174</v>
      </c>
      <c r="D4" s="1"/>
      <c r="E4" s="1"/>
      <c r="F4" s="1"/>
      <c r="G4" s="1"/>
      <c r="H4" s="44"/>
      <c r="I4" s="2"/>
      <c r="J4" s="2"/>
      <c r="K4" s="2"/>
      <c r="L4" s="2"/>
      <c r="M4" s="2"/>
      <c r="N4" s="2"/>
      <c r="O4" s="2"/>
      <c r="P4" s="2"/>
    </row>
    <row r="5" spans="1:16" ht="19.5" customHeight="1" thickBot="1">
      <c r="A5" s="45" t="s">
        <v>117</v>
      </c>
      <c r="B5" s="136"/>
      <c r="C5" s="119" t="s">
        <v>175</v>
      </c>
      <c r="D5" s="6"/>
      <c r="E5" s="6"/>
      <c r="F5" s="11" t="s">
        <v>92</v>
      </c>
      <c r="G5" s="13"/>
      <c r="H5" s="46"/>
      <c r="I5" s="2"/>
      <c r="J5" s="2"/>
      <c r="K5" s="2"/>
      <c r="L5" s="2"/>
      <c r="M5" s="2"/>
      <c r="N5" s="2"/>
      <c r="O5" s="2"/>
      <c r="P5" s="2"/>
    </row>
    <row r="6" spans="1:16" ht="16.5" customHeight="1" thickTop="1">
      <c r="A6" s="47" t="s">
        <v>15</v>
      </c>
      <c r="B6" s="129" t="s">
        <v>118</v>
      </c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48" t="s">
        <v>9</v>
      </c>
      <c r="I6" s="2"/>
      <c r="J6" s="2"/>
      <c r="K6" s="2"/>
      <c r="L6" s="2"/>
      <c r="M6" s="2"/>
      <c r="N6" s="2"/>
      <c r="O6" s="2"/>
      <c r="P6" s="2"/>
    </row>
    <row r="7" spans="1:8" ht="14.25" customHeight="1" thickBot="1">
      <c r="A7" s="49"/>
      <c r="B7" s="130" t="s">
        <v>119</v>
      </c>
      <c r="C7" s="18"/>
      <c r="D7" s="18"/>
      <c r="E7" s="18"/>
      <c r="F7" s="18"/>
      <c r="G7" s="18" t="s">
        <v>8</v>
      </c>
      <c r="H7" s="50" t="s">
        <v>10</v>
      </c>
    </row>
    <row r="8" spans="1:8" ht="14.25" customHeight="1" thickBot="1" thickTop="1">
      <c r="A8" s="89"/>
      <c r="B8" s="128"/>
      <c r="C8" s="88" t="s">
        <v>42</v>
      </c>
      <c r="D8" s="67"/>
      <c r="E8" s="67"/>
      <c r="F8" s="67"/>
      <c r="G8" s="67"/>
      <c r="H8" s="68"/>
    </row>
    <row r="9" spans="1:8" ht="15.75" customHeight="1">
      <c r="A9" s="86" t="s">
        <v>16</v>
      </c>
      <c r="B9" s="121"/>
      <c r="C9" s="87" t="s">
        <v>43</v>
      </c>
      <c r="D9" s="51"/>
      <c r="E9" s="52"/>
      <c r="F9" s="52"/>
      <c r="G9" s="52"/>
      <c r="H9" s="53"/>
    </row>
    <row r="10" spans="1:8" ht="15.75" customHeight="1">
      <c r="A10" s="20" t="s">
        <v>60</v>
      </c>
      <c r="B10" s="131">
        <v>1</v>
      </c>
      <c r="C10" s="21" t="s">
        <v>131</v>
      </c>
      <c r="D10" s="31" t="s">
        <v>46</v>
      </c>
      <c r="E10" s="9"/>
      <c r="F10" s="9">
        <v>0</v>
      </c>
      <c r="G10" s="9">
        <v>0.49</v>
      </c>
      <c r="H10" s="54">
        <f>F10*G10</f>
        <v>0</v>
      </c>
    </row>
    <row r="11" spans="1:8" ht="15.75" customHeight="1">
      <c r="A11" s="20" t="s">
        <v>18</v>
      </c>
      <c r="B11" s="131">
        <v>8</v>
      </c>
      <c r="C11" s="21" t="s">
        <v>132</v>
      </c>
      <c r="D11" s="31" t="s">
        <v>47</v>
      </c>
      <c r="E11" s="9"/>
      <c r="F11" s="9">
        <v>0</v>
      </c>
      <c r="G11" s="9">
        <v>7.61</v>
      </c>
      <c r="H11" s="54">
        <f aca="true" t="shared" si="0" ref="H11:H27">F11*G11</f>
        <v>0</v>
      </c>
    </row>
    <row r="12" spans="1:8" ht="15.75" customHeight="1">
      <c r="A12" s="20" t="s">
        <v>19</v>
      </c>
      <c r="B12" s="131">
        <v>71</v>
      </c>
      <c r="C12" s="21" t="s">
        <v>133</v>
      </c>
      <c r="D12" s="31" t="s">
        <v>47</v>
      </c>
      <c r="E12" s="9"/>
      <c r="F12" s="9">
        <v>0</v>
      </c>
      <c r="G12" s="9">
        <v>24.44</v>
      </c>
      <c r="H12" s="54">
        <f>F12*G12</f>
        <v>0</v>
      </c>
    </row>
    <row r="13" spans="1:8" ht="15.75" customHeight="1" thickBot="1">
      <c r="A13" s="20" t="s">
        <v>68</v>
      </c>
      <c r="B13" s="151">
        <v>132</v>
      </c>
      <c r="C13" s="98" t="s">
        <v>134</v>
      </c>
      <c r="D13" s="71" t="s">
        <v>20</v>
      </c>
      <c r="E13" s="25"/>
      <c r="F13" s="10">
        <v>0</v>
      </c>
      <c r="G13" s="10">
        <v>3.07</v>
      </c>
      <c r="H13" s="72">
        <f>F13*G13</f>
        <v>0</v>
      </c>
    </row>
    <row r="14" spans="1:8" ht="15.75" customHeight="1">
      <c r="A14" s="105" t="s">
        <v>69</v>
      </c>
      <c r="B14" s="152">
        <v>106</v>
      </c>
      <c r="C14" s="106" t="s">
        <v>135</v>
      </c>
      <c r="D14" s="107" t="s">
        <v>47</v>
      </c>
      <c r="E14" s="52"/>
      <c r="F14" s="52">
        <v>0</v>
      </c>
      <c r="G14" s="52">
        <v>3.63</v>
      </c>
      <c r="H14" s="53">
        <f t="shared" si="0"/>
        <v>0</v>
      </c>
    </row>
    <row r="15" spans="1:8" ht="15.75" customHeight="1">
      <c r="A15" s="69" t="s">
        <v>70</v>
      </c>
      <c r="B15" s="151">
        <v>8006</v>
      </c>
      <c r="C15" s="70" t="s">
        <v>136</v>
      </c>
      <c r="D15" s="71" t="s">
        <v>47</v>
      </c>
      <c r="E15" s="25" t="s">
        <v>79</v>
      </c>
      <c r="F15" s="10">
        <v>0</v>
      </c>
      <c r="G15" s="10">
        <v>24.3</v>
      </c>
      <c r="H15" s="72">
        <f t="shared" si="0"/>
        <v>0</v>
      </c>
    </row>
    <row r="16" spans="1:8" ht="15.75" customHeight="1">
      <c r="A16" s="153"/>
      <c r="B16" s="154"/>
      <c r="C16" s="99" t="s">
        <v>137</v>
      </c>
      <c r="D16" s="155"/>
      <c r="E16" s="156"/>
      <c r="F16" s="27"/>
      <c r="G16" s="27"/>
      <c r="H16" s="83"/>
    </row>
    <row r="17" spans="1:8" ht="15.75" customHeight="1">
      <c r="A17" s="20" t="s">
        <v>101</v>
      </c>
      <c r="B17" s="151">
        <v>151</v>
      </c>
      <c r="C17" s="70" t="s">
        <v>45</v>
      </c>
      <c r="D17" s="31" t="s">
        <v>47</v>
      </c>
      <c r="E17" s="9"/>
      <c r="F17" s="9">
        <v>0</v>
      </c>
      <c r="G17" s="9">
        <v>2.71</v>
      </c>
      <c r="H17" s="54">
        <f t="shared" si="0"/>
        <v>0</v>
      </c>
    </row>
    <row r="18" spans="1:8" ht="15.75" customHeight="1">
      <c r="A18" s="20" t="s">
        <v>102</v>
      </c>
      <c r="B18" s="150">
        <v>107</v>
      </c>
      <c r="C18" s="21" t="s">
        <v>138</v>
      </c>
      <c r="D18" s="31" t="s">
        <v>47</v>
      </c>
      <c r="E18" s="9"/>
      <c r="F18" s="9">
        <v>0</v>
      </c>
      <c r="G18" s="9">
        <v>5.55</v>
      </c>
      <c r="H18" s="54">
        <f t="shared" si="0"/>
        <v>0</v>
      </c>
    </row>
    <row r="19" spans="1:8" ht="15.75" customHeight="1">
      <c r="A19" s="69" t="s">
        <v>103</v>
      </c>
      <c r="B19" s="151">
        <v>8007</v>
      </c>
      <c r="C19" s="70" t="s">
        <v>139</v>
      </c>
      <c r="D19" s="71" t="s">
        <v>47</v>
      </c>
      <c r="E19" s="25" t="s">
        <v>79</v>
      </c>
      <c r="F19" s="10">
        <v>0</v>
      </c>
      <c r="G19" s="10">
        <v>26.58</v>
      </c>
      <c r="H19" s="72">
        <f t="shared" si="0"/>
        <v>0</v>
      </c>
    </row>
    <row r="20" spans="1:8" ht="15.75" customHeight="1">
      <c r="A20" s="153"/>
      <c r="B20" s="154"/>
      <c r="C20" s="99" t="s">
        <v>137</v>
      </c>
      <c r="D20" s="155"/>
      <c r="E20" s="156"/>
      <c r="F20" s="27"/>
      <c r="G20" s="27"/>
      <c r="H20" s="83"/>
    </row>
    <row r="21" spans="1:8" ht="15.75" customHeight="1" thickBot="1">
      <c r="A21" s="20" t="s">
        <v>104</v>
      </c>
      <c r="B21" s="151">
        <v>421</v>
      </c>
      <c r="C21" s="70" t="s">
        <v>140</v>
      </c>
      <c r="D21" s="31" t="s">
        <v>47</v>
      </c>
      <c r="E21" s="9"/>
      <c r="F21" s="9">
        <v>0</v>
      </c>
      <c r="G21" s="9">
        <v>10.81</v>
      </c>
      <c r="H21" s="54">
        <f t="shared" si="0"/>
        <v>0</v>
      </c>
    </row>
    <row r="22" spans="1:8" ht="15.75" customHeight="1">
      <c r="A22" s="105" t="s">
        <v>105</v>
      </c>
      <c r="B22" s="157">
        <v>183</v>
      </c>
      <c r="C22" s="109" t="s">
        <v>141</v>
      </c>
      <c r="D22" s="107" t="s">
        <v>47</v>
      </c>
      <c r="E22" s="52"/>
      <c r="F22" s="52"/>
      <c r="G22" s="52">
        <v>14.23</v>
      </c>
      <c r="H22" s="53">
        <f>F22*G22</f>
        <v>0</v>
      </c>
    </row>
    <row r="23" spans="1:8" ht="15.75" customHeight="1">
      <c r="A23" s="69" t="s">
        <v>106</v>
      </c>
      <c r="B23" s="151">
        <v>781</v>
      </c>
      <c r="C23" s="70" t="s">
        <v>142</v>
      </c>
      <c r="D23" s="71" t="s">
        <v>47</v>
      </c>
      <c r="E23" s="25"/>
      <c r="F23" s="10"/>
      <c r="G23" s="10">
        <v>45.34</v>
      </c>
      <c r="H23" s="72">
        <f t="shared" si="0"/>
        <v>0</v>
      </c>
    </row>
    <row r="24" spans="1:8" ht="15.75" customHeight="1">
      <c r="A24" s="153"/>
      <c r="B24" s="154"/>
      <c r="C24" s="99" t="s">
        <v>143</v>
      </c>
      <c r="D24" s="155"/>
      <c r="E24" s="156"/>
      <c r="F24" s="27"/>
      <c r="G24" s="27"/>
      <c r="H24" s="83"/>
    </row>
    <row r="25" spans="1:8" ht="15.75" customHeight="1">
      <c r="A25" s="69" t="s">
        <v>107</v>
      </c>
      <c r="B25" s="151">
        <v>8009</v>
      </c>
      <c r="C25" s="70" t="s">
        <v>144</v>
      </c>
      <c r="D25" s="71" t="s">
        <v>47</v>
      </c>
      <c r="E25" s="25" t="s">
        <v>170</v>
      </c>
      <c r="F25" s="10"/>
      <c r="G25" s="10">
        <v>34.17</v>
      </c>
      <c r="H25" s="72">
        <f t="shared" si="0"/>
        <v>0</v>
      </c>
    </row>
    <row r="26" spans="1:8" ht="15.75" customHeight="1">
      <c r="A26" s="153"/>
      <c r="B26" s="154"/>
      <c r="C26" s="99" t="s">
        <v>171</v>
      </c>
      <c r="D26" s="155"/>
      <c r="E26" s="156"/>
      <c r="F26" s="27"/>
      <c r="G26" s="27"/>
      <c r="H26" s="83"/>
    </row>
    <row r="27" spans="1:8" ht="15.75" customHeight="1" thickBot="1">
      <c r="A27" s="20" t="s">
        <v>108</v>
      </c>
      <c r="B27" s="151">
        <v>132</v>
      </c>
      <c r="C27" s="98" t="s">
        <v>134</v>
      </c>
      <c r="D27" s="71" t="s">
        <v>47</v>
      </c>
      <c r="E27" s="25"/>
      <c r="F27" s="9"/>
      <c r="G27" s="10">
        <v>3.07</v>
      </c>
      <c r="H27" s="72">
        <f t="shared" si="0"/>
        <v>0</v>
      </c>
    </row>
    <row r="28" spans="1:8" ht="15.75" customHeight="1" thickBot="1">
      <c r="A28" s="73"/>
      <c r="B28" s="122"/>
      <c r="C28" s="29"/>
      <c r="D28" s="28"/>
      <c r="E28" s="30"/>
      <c r="F28" s="285" t="s">
        <v>44</v>
      </c>
      <c r="G28" s="285"/>
      <c r="H28" s="74">
        <f>SUM(H10:H27)</f>
        <v>0</v>
      </c>
    </row>
    <row r="29" spans="1:8" ht="15.75" customHeight="1">
      <c r="A29" s="85" t="s">
        <v>23</v>
      </c>
      <c r="B29" s="123"/>
      <c r="C29" s="82" t="s">
        <v>48</v>
      </c>
      <c r="D29" s="26"/>
      <c r="E29" s="27"/>
      <c r="F29" s="27"/>
      <c r="G29" s="27"/>
      <c r="H29" s="83"/>
    </row>
    <row r="30" spans="1:8" ht="15.75" customHeight="1" thickBot="1">
      <c r="A30" s="69" t="s">
        <v>24</v>
      </c>
      <c r="B30" s="151">
        <v>591</v>
      </c>
      <c r="C30" s="70" t="s">
        <v>145</v>
      </c>
      <c r="D30" s="71" t="s">
        <v>46</v>
      </c>
      <c r="E30" s="80"/>
      <c r="F30" s="80">
        <v>9367.7</v>
      </c>
      <c r="G30" s="10">
        <v>0.98</v>
      </c>
      <c r="H30" s="72">
        <f aca="true" t="shared" si="1" ref="H30:H48">F30*G30</f>
        <v>9180.35</v>
      </c>
    </row>
    <row r="31" spans="1:8" ht="15.75" customHeight="1">
      <c r="A31" s="105" t="s">
        <v>25</v>
      </c>
      <c r="B31" s="157">
        <v>879</v>
      </c>
      <c r="C31" s="106" t="s">
        <v>146</v>
      </c>
      <c r="D31" s="114" t="s">
        <v>47</v>
      </c>
      <c r="E31" s="115"/>
      <c r="F31" s="173">
        <v>4746.8</v>
      </c>
      <c r="G31" s="116">
        <v>57.33</v>
      </c>
      <c r="H31" s="117">
        <f t="shared" si="1"/>
        <v>272134.04</v>
      </c>
    </row>
    <row r="32" spans="1:8" ht="15.75" customHeight="1">
      <c r="A32" s="69" t="s">
        <v>26</v>
      </c>
      <c r="B32" s="151">
        <v>8008</v>
      </c>
      <c r="C32" s="70" t="s">
        <v>177</v>
      </c>
      <c r="D32" s="31" t="s">
        <v>47</v>
      </c>
      <c r="E32" s="23" t="s">
        <v>170</v>
      </c>
      <c r="F32" s="170">
        <v>4746.8</v>
      </c>
      <c r="G32" s="9">
        <v>34.91</v>
      </c>
      <c r="H32" s="54">
        <f t="shared" si="1"/>
        <v>165710.79</v>
      </c>
    </row>
    <row r="33" spans="1:8" ht="15.75" customHeight="1">
      <c r="A33" s="69" t="s">
        <v>27</v>
      </c>
      <c r="B33" s="131">
        <v>861</v>
      </c>
      <c r="C33" s="21" t="s">
        <v>147</v>
      </c>
      <c r="D33" s="31" t="s">
        <v>47</v>
      </c>
      <c r="E33" s="32"/>
      <c r="F33" s="174">
        <v>4188.36</v>
      </c>
      <c r="G33" s="9">
        <v>67.02</v>
      </c>
      <c r="H33" s="54">
        <f t="shared" si="1"/>
        <v>280703.89</v>
      </c>
    </row>
    <row r="34" spans="1:8" ht="15.75" customHeight="1">
      <c r="A34" s="69" t="s">
        <v>28</v>
      </c>
      <c r="B34" s="151">
        <v>8010</v>
      </c>
      <c r="C34" s="70" t="s">
        <v>148</v>
      </c>
      <c r="D34" s="71" t="s">
        <v>47</v>
      </c>
      <c r="E34" s="23" t="s">
        <v>170</v>
      </c>
      <c r="F34" s="174">
        <v>4188.36</v>
      </c>
      <c r="G34" s="10">
        <v>38.02</v>
      </c>
      <c r="H34" s="72">
        <f t="shared" si="1"/>
        <v>159241.45</v>
      </c>
    </row>
    <row r="35" spans="1:8" ht="15.75" customHeight="1" thickBot="1">
      <c r="A35" s="158"/>
      <c r="B35" s="138"/>
      <c r="C35" s="159" t="s">
        <v>149</v>
      </c>
      <c r="D35" s="160"/>
      <c r="E35" s="161"/>
      <c r="F35" s="162"/>
      <c r="G35" s="163"/>
      <c r="H35" s="164"/>
    </row>
    <row r="36" spans="1:8" ht="15.75" customHeight="1" thickBot="1">
      <c r="A36" s="105" t="s">
        <v>29</v>
      </c>
      <c r="B36" s="157">
        <v>801</v>
      </c>
      <c r="C36" s="106" t="s">
        <v>150</v>
      </c>
      <c r="D36" s="107" t="s">
        <v>47</v>
      </c>
      <c r="E36" s="108"/>
      <c r="F36" s="175">
        <v>1396.12</v>
      </c>
      <c r="G36" s="52">
        <v>10.81</v>
      </c>
      <c r="H36" s="53">
        <f t="shared" si="1"/>
        <v>15092.06</v>
      </c>
    </row>
    <row r="37" spans="1:8" ht="15.75" customHeight="1">
      <c r="A37" s="69" t="s">
        <v>30</v>
      </c>
      <c r="B37" s="151">
        <v>8007</v>
      </c>
      <c r="C37" s="70" t="s">
        <v>139</v>
      </c>
      <c r="D37" s="71" t="s">
        <v>47</v>
      </c>
      <c r="E37" s="25" t="s">
        <v>79</v>
      </c>
      <c r="F37" s="175">
        <v>1396.12</v>
      </c>
      <c r="G37" s="10">
        <v>26.58</v>
      </c>
      <c r="H37" s="72">
        <f t="shared" si="1"/>
        <v>37108.87</v>
      </c>
    </row>
    <row r="38" spans="1:8" ht="15.75" customHeight="1" thickBot="1">
      <c r="A38" s="158"/>
      <c r="B38" s="138"/>
      <c r="C38" s="159" t="s">
        <v>137</v>
      </c>
      <c r="D38" s="160"/>
      <c r="E38" s="161"/>
      <c r="F38" s="176"/>
      <c r="G38" s="163"/>
      <c r="H38" s="164"/>
    </row>
    <row r="39" spans="1:8" ht="15.75" customHeight="1">
      <c r="A39" s="105" t="s">
        <v>67</v>
      </c>
      <c r="B39" s="157">
        <v>881</v>
      </c>
      <c r="C39" s="106" t="s">
        <v>49</v>
      </c>
      <c r="D39" s="107" t="s">
        <v>46</v>
      </c>
      <c r="E39" s="108"/>
      <c r="F39" s="175">
        <v>27922.4</v>
      </c>
      <c r="G39" s="52">
        <v>0.2</v>
      </c>
      <c r="H39" s="53">
        <f t="shared" si="1"/>
        <v>5584.48</v>
      </c>
    </row>
    <row r="40" spans="1:8" ht="15.75" customHeight="1" thickBot="1">
      <c r="A40" s="69" t="s">
        <v>109</v>
      </c>
      <c r="B40" s="131">
        <v>9175</v>
      </c>
      <c r="C40" s="21" t="s">
        <v>151</v>
      </c>
      <c r="D40" s="31" t="s">
        <v>51</v>
      </c>
      <c r="E40" s="32"/>
      <c r="F40" s="174">
        <v>41.88</v>
      </c>
      <c r="G40" s="9">
        <v>2366.6</v>
      </c>
      <c r="H40" s="54">
        <f t="shared" si="1"/>
        <v>99113.21</v>
      </c>
    </row>
    <row r="41" spans="1:8" ht="15.75" customHeight="1">
      <c r="A41" s="69" t="s">
        <v>110</v>
      </c>
      <c r="B41" s="131">
        <v>883</v>
      </c>
      <c r="C41" s="21" t="s">
        <v>50</v>
      </c>
      <c r="D41" s="31" t="s">
        <v>46</v>
      </c>
      <c r="E41" s="32"/>
      <c r="F41" s="175">
        <v>27922.4</v>
      </c>
      <c r="G41" s="9">
        <v>0.12</v>
      </c>
      <c r="H41" s="54">
        <f t="shared" si="1"/>
        <v>3350.69</v>
      </c>
    </row>
    <row r="42" spans="1:8" ht="15.75" customHeight="1">
      <c r="A42" s="69" t="s">
        <v>111</v>
      </c>
      <c r="B42" s="131">
        <v>9172</v>
      </c>
      <c r="C42" s="21" t="s">
        <v>152</v>
      </c>
      <c r="D42" s="31" t="s">
        <v>51</v>
      </c>
      <c r="E42" s="32"/>
      <c r="F42" s="174">
        <v>27.9</v>
      </c>
      <c r="G42" s="9">
        <v>1164.9</v>
      </c>
      <c r="H42" s="54">
        <f t="shared" si="1"/>
        <v>32500.71</v>
      </c>
    </row>
    <row r="43" spans="1:8" ht="15.75" customHeight="1">
      <c r="A43" s="69" t="s">
        <v>112</v>
      </c>
      <c r="B43" s="151">
        <v>8027</v>
      </c>
      <c r="C43" s="70" t="s">
        <v>153</v>
      </c>
      <c r="D43" s="71" t="s">
        <v>51</v>
      </c>
      <c r="E43" s="25" t="s">
        <v>116</v>
      </c>
      <c r="F43" s="172">
        <v>69.78</v>
      </c>
      <c r="G43" s="10">
        <v>18.81</v>
      </c>
      <c r="H43" s="72">
        <f t="shared" si="1"/>
        <v>1312.56</v>
      </c>
    </row>
    <row r="44" spans="1:8" ht="15.75" customHeight="1">
      <c r="A44" s="158"/>
      <c r="B44" s="154"/>
      <c r="C44" s="99" t="s">
        <v>156</v>
      </c>
      <c r="D44" s="160"/>
      <c r="E44" s="161"/>
      <c r="F44" s="176"/>
      <c r="G44" s="163"/>
      <c r="H44" s="164"/>
    </row>
    <row r="45" spans="1:11" ht="15.75" customHeight="1">
      <c r="A45" s="69" t="s">
        <v>113</v>
      </c>
      <c r="B45" s="151">
        <v>8082</v>
      </c>
      <c r="C45" s="24" t="s">
        <v>154</v>
      </c>
      <c r="D45" s="71" t="s">
        <v>51</v>
      </c>
      <c r="E45" s="25"/>
      <c r="F45" s="172">
        <v>3054</v>
      </c>
      <c r="G45" s="10">
        <v>108.88</v>
      </c>
      <c r="H45" s="72">
        <f t="shared" si="1"/>
        <v>332519.52</v>
      </c>
      <c r="K45" s="12"/>
    </row>
    <row r="46" spans="1:11" ht="15.75" customHeight="1">
      <c r="A46" s="158"/>
      <c r="B46" s="154"/>
      <c r="C46" s="165" t="s">
        <v>155</v>
      </c>
      <c r="D46" s="160"/>
      <c r="E46" s="161"/>
      <c r="F46" s="176"/>
      <c r="G46" s="163"/>
      <c r="H46" s="164"/>
      <c r="K46" s="12"/>
    </row>
    <row r="47" spans="1:8" ht="15.75" customHeight="1">
      <c r="A47" s="69" t="s">
        <v>114</v>
      </c>
      <c r="B47" s="131">
        <v>9174</v>
      </c>
      <c r="C47" s="22" t="s">
        <v>159</v>
      </c>
      <c r="D47" s="31" t="s">
        <v>51</v>
      </c>
      <c r="E47" s="32"/>
      <c r="F47" s="174">
        <v>183.24</v>
      </c>
      <c r="G47" s="33">
        <v>1508.25</v>
      </c>
      <c r="H47" s="54">
        <f t="shared" si="1"/>
        <v>276371.73</v>
      </c>
    </row>
    <row r="48" spans="1:8" ht="15.75" customHeight="1">
      <c r="A48" s="69" t="s">
        <v>115</v>
      </c>
      <c r="B48" s="151">
        <v>8028</v>
      </c>
      <c r="C48" s="70" t="s">
        <v>157</v>
      </c>
      <c r="D48" s="71" t="s">
        <v>51</v>
      </c>
      <c r="E48" s="25" t="s">
        <v>116</v>
      </c>
      <c r="F48" s="172">
        <v>183.24</v>
      </c>
      <c r="G48" s="10">
        <v>21.23</v>
      </c>
      <c r="H48" s="72">
        <f t="shared" si="1"/>
        <v>3890.19</v>
      </c>
    </row>
    <row r="49" spans="1:8" ht="15.75" customHeight="1" thickBot="1">
      <c r="A49" s="158"/>
      <c r="B49" s="138"/>
      <c r="C49" s="99" t="s">
        <v>158</v>
      </c>
      <c r="D49" s="160"/>
      <c r="E49" s="161"/>
      <c r="F49" s="162"/>
      <c r="G49" s="163"/>
      <c r="H49" s="164"/>
    </row>
    <row r="50" spans="1:8" ht="15.75" customHeight="1" thickBot="1">
      <c r="A50" s="73"/>
      <c r="B50" s="122"/>
      <c r="C50" s="29"/>
      <c r="D50" s="28"/>
      <c r="E50" s="30"/>
      <c r="F50" s="285" t="s">
        <v>53</v>
      </c>
      <c r="G50" s="285"/>
      <c r="H50" s="74">
        <f>SUM(H30:H48)</f>
        <v>1693814.54</v>
      </c>
    </row>
    <row r="51" spans="1:8" ht="15.75" customHeight="1">
      <c r="A51" s="81" t="s">
        <v>33</v>
      </c>
      <c r="B51" s="124"/>
      <c r="C51" s="82" t="s">
        <v>52</v>
      </c>
      <c r="D51" s="26"/>
      <c r="E51" s="27"/>
      <c r="F51" s="27"/>
      <c r="G51" s="27"/>
      <c r="H51" s="83"/>
    </row>
    <row r="52" spans="1:8" ht="15.75" customHeight="1">
      <c r="A52" s="69" t="s">
        <v>34</v>
      </c>
      <c r="B52" s="151">
        <v>8500</v>
      </c>
      <c r="C52" s="70" t="s">
        <v>160</v>
      </c>
      <c r="D52" s="71" t="s">
        <v>55</v>
      </c>
      <c r="E52" s="10"/>
      <c r="F52" s="10">
        <v>1</v>
      </c>
      <c r="G52" s="10">
        <v>42000</v>
      </c>
      <c r="H52" s="72">
        <f>F52*G52</f>
        <v>42000</v>
      </c>
    </row>
    <row r="53" spans="1:8" ht="15.75" customHeight="1" thickBot="1">
      <c r="A53" s="166"/>
      <c r="B53" s="167">
        <v>9500</v>
      </c>
      <c r="C53" s="100"/>
      <c r="D53" s="160"/>
      <c r="E53" s="163"/>
      <c r="F53" s="163"/>
      <c r="G53" s="163"/>
      <c r="H53" s="164"/>
    </row>
    <row r="54" spans="1:8" ht="15.75" customHeight="1" thickBot="1">
      <c r="A54" s="73"/>
      <c r="B54" s="122"/>
      <c r="C54" s="29"/>
      <c r="D54" s="28"/>
      <c r="E54" s="30"/>
      <c r="F54" s="285" t="s">
        <v>54</v>
      </c>
      <c r="G54" s="285"/>
      <c r="H54" s="74">
        <f>SUM(H52:H52)</f>
        <v>42000</v>
      </c>
    </row>
    <row r="55" spans="1:8" ht="15.75" customHeight="1" thickBot="1">
      <c r="A55" s="75"/>
      <c r="B55" s="125"/>
      <c r="C55" s="76"/>
      <c r="D55" s="77"/>
      <c r="E55" s="78"/>
      <c r="F55" s="279" t="s">
        <v>53</v>
      </c>
      <c r="G55" s="279"/>
      <c r="H55" s="79">
        <f>H28+H50+H54</f>
        <v>1735814.54</v>
      </c>
    </row>
    <row r="56" spans="1:8" ht="15.75" customHeight="1" thickBot="1">
      <c r="A56" s="90"/>
      <c r="B56" s="126"/>
      <c r="C56" s="91"/>
      <c r="D56" s="92"/>
      <c r="E56" s="93"/>
      <c r="F56" s="280"/>
      <c r="G56" s="280"/>
      <c r="H56" s="94"/>
    </row>
    <row r="57" spans="1:8" ht="15.75" customHeight="1" thickBot="1">
      <c r="A57" s="75"/>
      <c r="B57" s="125"/>
      <c r="C57" s="76"/>
      <c r="D57" s="77"/>
      <c r="E57" s="78"/>
      <c r="F57" s="279" t="s">
        <v>64</v>
      </c>
      <c r="G57" s="279"/>
      <c r="H57" s="79">
        <f>H55+'Con Dren'!H32+'Con Sin'!H26</f>
        <v>2442714.89</v>
      </c>
    </row>
    <row r="58" spans="1:8" ht="15.75" customHeight="1" thickBot="1">
      <c r="A58" s="90"/>
      <c r="B58" s="126"/>
      <c r="C58" s="91"/>
      <c r="D58" s="92"/>
      <c r="E58" s="93"/>
      <c r="F58" s="280"/>
      <c r="G58" s="280"/>
      <c r="H58" s="94"/>
    </row>
    <row r="59" spans="1:8" ht="19.5" customHeight="1">
      <c r="A59" s="55" t="s">
        <v>12</v>
      </c>
      <c r="B59" s="127"/>
      <c r="C59" s="56"/>
      <c r="D59" s="57" t="s">
        <v>13</v>
      </c>
      <c r="E59" s="58"/>
      <c r="F59" s="56"/>
      <c r="G59" s="57" t="s">
        <v>14</v>
      </c>
      <c r="H59" s="59"/>
    </row>
    <row r="60" spans="1:8" ht="15">
      <c r="A60" s="60"/>
      <c r="B60" s="2"/>
      <c r="C60" s="8"/>
      <c r="D60" s="96"/>
      <c r="E60" s="2"/>
      <c r="F60" s="8"/>
      <c r="G60" s="7"/>
      <c r="H60" s="177">
        <v>40330</v>
      </c>
    </row>
    <row r="61" spans="1:8" ht="15.75" thickBot="1">
      <c r="A61" s="61"/>
      <c r="B61" s="64"/>
      <c r="C61" s="62"/>
      <c r="D61" s="63"/>
      <c r="E61" s="64"/>
      <c r="F61" s="62"/>
      <c r="G61" s="63"/>
      <c r="H61" s="65"/>
    </row>
    <row r="63" spans="1:8" ht="18">
      <c r="A63" s="101" t="s">
        <v>71</v>
      </c>
      <c r="B63" s="101"/>
      <c r="E63" s="101" t="s">
        <v>86</v>
      </c>
      <c r="F63" s="101"/>
      <c r="G63" s="101"/>
      <c r="H63" s="101"/>
    </row>
    <row r="64" spans="1:8" ht="15">
      <c r="A64" s="103" t="s">
        <v>183</v>
      </c>
      <c r="B64" s="103"/>
      <c r="E64" s="103"/>
      <c r="F64" s="103"/>
      <c r="G64" s="111"/>
      <c r="H64" s="112"/>
    </row>
    <row r="65" spans="1:8" ht="15">
      <c r="A65" s="102" t="s">
        <v>72</v>
      </c>
      <c r="B65" s="102"/>
      <c r="E65" s="103" t="s">
        <v>87</v>
      </c>
      <c r="F65" s="103"/>
      <c r="G65" s="111" t="s">
        <v>97</v>
      </c>
      <c r="H65" s="112">
        <v>5</v>
      </c>
    </row>
    <row r="66" spans="1:8" ht="15">
      <c r="A66" s="102" t="s">
        <v>73</v>
      </c>
      <c r="B66" s="102"/>
      <c r="E66" s="113"/>
      <c r="F66" s="113"/>
      <c r="G66" s="111" t="s">
        <v>98</v>
      </c>
      <c r="H66" s="112">
        <v>30</v>
      </c>
    </row>
    <row r="67" spans="1:8" ht="15">
      <c r="A67" s="102" t="s">
        <v>74</v>
      </c>
      <c r="B67" s="102"/>
      <c r="E67" s="103" t="s">
        <v>91</v>
      </c>
      <c r="F67" s="103"/>
      <c r="G67" s="111" t="s">
        <v>97</v>
      </c>
      <c r="H67" s="112">
        <v>5</v>
      </c>
    </row>
    <row r="68" spans="1:8" ht="15">
      <c r="A68" s="102" t="s">
        <v>75</v>
      </c>
      <c r="B68" s="102"/>
      <c r="E68" s="103"/>
      <c r="F68" s="103"/>
      <c r="G68" s="111" t="s">
        <v>98</v>
      </c>
      <c r="H68" s="112">
        <v>15</v>
      </c>
    </row>
    <row r="69" spans="1:8" ht="15">
      <c r="A69" s="103" t="s">
        <v>76</v>
      </c>
      <c r="B69" s="103"/>
      <c r="E69" s="103" t="s">
        <v>88</v>
      </c>
      <c r="F69" s="103"/>
      <c r="G69" s="111" t="s">
        <v>98</v>
      </c>
      <c r="H69" s="112">
        <v>30</v>
      </c>
    </row>
    <row r="70" spans="1:8" ht="15">
      <c r="A70" s="103" t="s">
        <v>80</v>
      </c>
      <c r="B70" s="103"/>
      <c r="E70" s="103" t="s">
        <v>89</v>
      </c>
      <c r="F70" s="103"/>
      <c r="G70" s="111" t="s">
        <v>98</v>
      </c>
      <c r="H70" s="112">
        <v>50</v>
      </c>
    </row>
    <row r="71" spans="1:8" ht="15">
      <c r="A71" s="103" t="s">
        <v>81</v>
      </c>
      <c r="B71" s="103"/>
      <c r="E71" s="103" t="s">
        <v>90</v>
      </c>
      <c r="F71" s="103"/>
      <c r="G71" s="111" t="s">
        <v>98</v>
      </c>
      <c r="H71" s="112">
        <v>50</v>
      </c>
    </row>
    <row r="72" spans="1:8" ht="15">
      <c r="A72" s="104" t="s">
        <v>77</v>
      </c>
      <c r="B72" s="104"/>
      <c r="E72" s="103"/>
      <c r="F72" s="103"/>
      <c r="G72" s="103"/>
      <c r="H72" s="103"/>
    </row>
    <row r="73" spans="1:9" ht="15">
      <c r="A73" s="104"/>
      <c r="B73" s="104"/>
      <c r="E73" s="278" t="s">
        <v>99</v>
      </c>
      <c r="F73" s="278"/>
      <c r="G73" s="278"/>
      <c r="H73" s="278"/>
      <c r="I73" s="278"/>
    </row>
    <row r="74" spans="5:9" ht="15">
      <c r="E74" s="278" t="s">
        <v>100</v>
      </c>
      <c r="F74" s="278"/>
      <c r="G74" s="278"/>
      <c r="H74" s="118"/>
      <c r="I74" s="118"/>
    </row>
  </sheetData>
  <sheetProtection/>
  <mergeCells count="9">
    <mergeCell ref="E74:G74"/>
    <mergeCell ref="F54:G54"/>
    <mergeCell ref="F55:G55"/>
    <mergeCell ref="F28:G28"/>
    <mergeCell ref="F50:G50"/>
    <mergeCell ref="F56:G56"/>
    <mergeCell ref="F57:G57"/>
    <mergeCell ref="F58:G58"/>
    <mergeCell ref="E73:I73"/>
  </mergeCells>
  <printOptions horizontalCentered="1"/>
  <pageMargins left="0.5118110236220472" right="0.11811023622047245" top="0.984251968503937" bottom="0.1968503937007874" header="0.31496062992125984" footer="0.31496062992125984"/>
  <pageSetup fitToHeight="1" fitToWidth="1" horizontalDpi="300" verticalDpi="3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0.421875" style="0" customWidth="1"/>
    <col min="2" max="2" width="8.7109375" style="0" customWidth="1"/>
    <col min="3" max="3" width="60.7109375" style="0" customWidth="1"/>
    <col min="5" max="5" width="11.421875" style="0" customWidth="1"/>
    <col min="6" max="6" width="16.421875" style="0" customWidth="1"/>
    <col min="7" max="7" width="17.421875" style="0" customWidth="1"/>
    <col min="8" max="8" width="16.8515625" style="0" customWidth="1"/>
    <col min="11" max="11" width="10.140625" style="0" bestFit="1" customWidth="1"/>
  </cols>
  <sheetData>
    <row r="1" spans="1:16" ht="29.25" customHeight="1">
      <c r="A1" s="34"/>
      <c r="B1" s="36"/>
      <c r="C1" s="35" t="s">
        <v>11</v>
      </c>
      <c r="D1" s="36"/>
      <c r="E1" s="35"/>
      <c r="F1" s="37"/>
      <c r="G1" s="38"/>
      <c r="H1" s="39" t="s">
        <v>2</v>
      </c>
      <c r="I1" s="4"/>
      <c r="J1" s="4"/>
      <c r="K1" s="4"/>
      <c r="L1" s="2"/>
      <c r="M1" s="2"/>
      <c r="N1" s="2"/>
      <c r="O1" s="2"/>
      <c r="P1" s="2"/>
    </row>
    <row r="2" spans="1:16" ht="21.75" customHeight="1" thickBot="1">
      <c r="A2" s="40"/>
      <c r="B2" s="15"/>
      <c r="C2" s="14" t="s">
        <v>96</v>
      </c>
      <c r="D2" s="15"/>
      <c r="E2" s="15"/>
      <c r="F2" s="15"/>
      <c r="G2" s="16"/>
      <c r="H2" s="84" t="s">
        <v>58</v>
      </c>
      <c r="I2" s="2"/>
      <c r="J2" s="2"/>
      <c r="K2" s="2"/>
      <c r="L2" s="2"/>
      <c r="M2" s="2"/>
      <c r="N2" s="2"/>
      <c r="O2" s="2"/>
      <c r="P2" s="2"/>
    </row>
    <row r="3" spans="1:16" ht="19.5" customHeight="1" thickBot="1" thickTop="1">
      <c r="A3" s="40"/>
      <c r="B3" s="133"/>
      <c r="C3" s="14" t="s">
        <v>172</v>
      </c>
      <c r="D3" s="5"/>
      <c r="E3" s="5"/>
      <c r="F3" s="5"/>
      <c r="G3" s="5"/>
      <c r="H3" s="42"/>
      <c r="I3" s="2"/>
      <c r="J3" s="2"/>
      <c r="K3" s="2"/>
      <c r="L3" s="2"/>
      <c r="M3" s="2"/>
      <c r="N3" s="2"/>
      <c r="O3" s="3"/>
      <c r="P3" s="2"/>
    </row>
    <row r="4" spans="1:16" ht="19.5" customHeight="1" thickTop="1">
      <c r="A4" s="41" t="s">
        <v>1</v>
      </c>
      <c r="B4" s="134"/>
      <c r="C4" s="19" t="s">
        <v>173</v>
      </c>
      <c r="D4" s="1"/>
      <c r="E4" s="1"/>
      <c r="F4" s="1"/>
      <c r="G4" s="1"/>
      <c r="H4" s="44"/>
      <c r="I4" s="2"/>
      <c r="J4" s="2"/>
      <c r="K4" s="2"/>
      <c r="L4" s="2"/>
      <c r="M4" s="2"/>
      <c r="N4" s="2"/>
      <c r="O4" s="2"/>
      <c r="P4" s="2"/>
    </row>
    <row r="5" spans="1:16" ht="19.5" customHeight="1" thickBot="1">
      <c r="A5" s="43" t="s">
        <v>0</v>
      </c>
      <c r="B5" s="135"/>
      <c r="C5" s="95" t="s">
        <v>174</v>
      </c>
      <c r="D5" s="6"/>
      <c r="E5" s="6"/>
      <c r="F5" s="11" t="s">
        <v>92</v>
      </c>
      <c r="G5" s="13"/>
      <c r="H5" s="46"/>
      <c r="I5" s="2"/>
      <c r="J5" s="2"/>
      <c r="K5" s="2"/>
      <c r="L5" s="2"/>
      <c r="M5" s="2"/>
      <c r="N5" s="2"/>
      <c r="O5" s="2"/>
      <c r="P5" s="2"/>
    </row>
    <row r="6" spans="1:16" ht="16.5" customHeight="1" thickBot="1" thickTop="1">
      <c r="A6" s="45" t="s">
        <v>117</v>
      </c>
      <c r="B6" s="136"/>
      <c r="C6" s="119" t="s">
        <v>175</v>
      </c>
      <c r="D6" s="17" t="s">
        <v>4</v>
      </c>
      <c r="E6" s="17" t="s">
        <v>5</v>
      </c>
      <c r="F6" s="17" t="s">
        <v>6</v>
      </c>
      <c r="G6" s="17" t="s">
        <v>7</v>
      </c>
      <c r="H6" s="48" t="s">
        <v>9</v>
      </c>
      <c r="I6" s="2"/>
      <c r="J6" s="2"/>
      <c r="K6" s="2"/>
      <c r="L6" s="2"/>
      <c r="M6" s="2"/>
      <c r="N6" s="2"/>
      <c r="O6" s="2"/>
      <c r="P6" s="2"/>
    </row>
    <row r="7" spans="1:8" ht="14.25" customHeight="1" thickBot="1" thickTop="1">
      <c r="A7" s="49"/>
      <c r="B7" s="130" t="s">
        <v>119</v>
      </c>
      <c r="C7" s="18"/>
      <c r="D7" s="18"/>
      <c r="E7" s="18"/>
      <c r="F7" s="18"/>
      <c r="G7" s="18" t="s">
        <v>8</v>
      </c>
      <c r="H7" s="50" t="s">
        <v>10</v>
      </c>
    </row>
    <row r="8" spans="1:8" ht="14.25" customHeight="1" thickBot="1" thickTop="1">
      <c r="A8" s="89"/>
      <c r="B8" s="128"/>
      <c r="C8" s="88" t="s">
        <v>57</v>
      </c>
      <c r="D8" s="67"/>
      <c r="E8" s="67"/>
      <c r="F8" s="67"/>
      <c r="G8" s="67"/>
      <c r="H8" s="68"/>
    </row>
    <row r="9" spans="1:8" ht="15.75" customHeight="1">
      <c r="A9" s="86" t="s">
        <v>16</v>
      </c>
      <c r="B9" s="121"/>
      <c r="C9" s="87" t="s">
        <v>59</v>
      </c>
      <c r="D9" s="51"/>
      <c r="E9" s="52"/>
      <c r="F9" s="52"/>
      <c r="G9" s="52"/>
      <c r="H9" s="53"/>
    </row>
    <row r="10" spans="1:8" ht="15.75" customHeight="1">
      <c r="A10" s="20" t="s">
        <v>60</v>
      </c>
      <c r="B10" s="131">
        <v>7262</v>
      </c>
      <c r="C10" s="21" t="s">
        <v>161</v>
      </c>
      <c r="D10" s="31" t="s">
        <v>46</v>
      </c>
      <c r="E10" s="9"/>
      <c r="F10" s="169">
        <v>1396</v>
      </c>
      <c r="G10" s="9">
        <v>14.37</v>
      </c>
      <c r="H10" s="54">
        <f>F10*G10</f>
        <v>20060.52</v>
      </c>
    </row>
    <row r="11" spans="1:8" ht="15.75" customHeight="1" thickBot="1">
      <c r="A11" s="20" t="s">
        <v>18</v>
      </c>
      <c r="B11" s="131">
        <v>7749</v>
      </c>
      <c r="C11" s="21" t="s">
        <v>162</v>
      </c>
      <c r="D11" s="31" t="s">
        <v>38</v>
      </c>
      <c r="E11" s="9"/>
      <c r="F11" s="169">
        <v>655</v>
      </c>
      <c r="G11" s="9">
        <v>11.22</v>
      </c>
      <c r="H11" s="54">
        <f>F11*G11</f>
        <v>7349.1</v>
      </c>
    </row>
    <row r="12" spans="1:8" ht="15.75" customHeight="1" thickBot="1">
      <c r="A12" s="73"/>
      <c r="B12" s="122"/>
      <c r="C12" s="29"/>
      <c r="D12" s="28"/>
      <c r="E12" s="30"/>
      <c r="F12" s="285" t="s">
        <v>61</v>
      </c>
      <c r="G12" s="285"/>
      <c r="H12" s="74">
        <f>SUM(H10:H11)</f>
        <v>27409.62</v>
      </c>
    </row>
    <row r="13" spans="1:8" ht="15.75" customHeight="1">
      <c r="A13" s="85" t="s">
        <v>23</v>
      </c>
      <c r="B13" s="123"/>
      <c r="C13" s="82" t="s">
        <v>66</v>
      </c>
      <c r="D13" s="26"/>
      <c r="E13" s="27"/>
      <c r="F13" s="27"/>
      <c r="G13" s="27"/>
      <c r="H13" s="83"/>
    </row>
    <row r="14" spans="1:8" ht="15.75" customHeight="1">
      <c r="A14" s="20" t="s">
        <v>24</v>
      </c>
      <c r="B14" s="131">
        <v>7264</v>
      </c>
      <c r="C14" s="21" t="s">
        <v>163</v>
      </c>
      <c r="D14" s="31" t="s">
        <v>46</v>
      </c>
      <c r="E14" s="32"/>
      <c r="F14" s="174">
        <v>12.5</v>
      </c>
      <c r="G14" s="9">
        <v>345.19</v>
      </c>
      <c r="H14" s="54">
        <f>F14*G14</f>
        <v>4314.88</v>
      </c>
    </row>
    <row r="15" spans="1:8" ht="15.75" customHeight="1">
      <c r="A15" s="20" t="s">
        <v>25</v>
      </c>
      <c r="B15" s="131">
        <v>7264</v>
      </c>
      <c r="C15" s="21" t="s">
        <v>167</v>
      </c>
      <c r="D15" s="31" t="s">
        <v>46</v>
      </c>
      <c r="E15" s="32"/>
      <c r="F15" s="174">
        <v>5</v>
      </c>
      <c r="G15" s="9">
        <v>345.19</v>
      </c>
      <c r="H15" s="54">
        <f>F15*G15</f>
        <v>1725.95</v>
      </c>
    </row>
    <row r="16" spans="1:8" ht="15.75" customHeight="1">
      <c r="A16" s="20" t="s">
        <v>26</v>
      </c>
      <c r="B16" s="131">
        <v>7264</v>
      </c>
      <c r="C16" s="21" t="s">
        <v>168</v>
      </c>
      <c r="D16" s="31" t="s">
        <v>46</v>
      </c>
      <c r="E16" s="23"/>
      <c r="F16" s="32">
        <v>24</v>
      </c>
      <c r="G16" s="9">
        <v>345.19</v>
      </c>
      <c r="H16" s="54">
        <f>F16*G16</f>
        <v>8284.56</v>
      </c>
    </row>
    <row r="17" spans="1:8" ht="15.75" customHeight="1">
      <c r="A17" s="20" t="s">
        <v>27</v>
      </c>
      <c r="B17" s="131">
        <v>7264</v>
      </c>
      <c r="C17" s="21" t="s">
        <v>169</v>
      </c>
      <c r="D17" s="31" t="s">
        <v>46</v>
      </c>
      <c r="E17" s="23"/>
      <c r="F17" s="32">
        <v>12.5</v>
      </c>
      <c r="G17" s="9">
        <v>345.19</v>
      </c>
      <c r="H17" s="54">
        <f>F17*G17</f>
        <v>4314.88</v>
      </c>
    </row>
    <row r="18" spans="1:8" ht="15.75" customHeight="1" thickBot="1">
      <c r="A18" s="20" t="s">
        <v>28</v>
      </c>
      <c r="B18" s="131">
        <v>7320</v>
      </c>
      <c r="C18" s="21" t="s">
        <v>164</v>
      </c>
      <c r="D18" s="31" t="s">
        <v>38</v>
      </c>
      <c r="E18" s="23"/>
      <c r="F18" s="32">
        <v>150</v>
      </c>
      <c r="G18" s="9">
        <v>75.57</v>
      </c>
      <c r="H18" s="54">
        <f>F18*G18</f>
        <v>11335.5</v>
      </c>
    </row>
    <row r="19" spans="1:8" ht="15.75" customHeight="1" thickBot="1">
      <c r="A19" s="73"/>
      <c r="B19" s="122"/>
      <c r="C19" s="29"/>
      <c r="D19" s="28"/>
      <c r="E19" s="30"/>
      <c r="F19" s="285" t="s">
        <v>62</v>
      </c>
      <c r="G19" s="285"/>
      <c r="H19" s="74">
        <f>SUM(H14:H18)</f>
        <v>29975.77</v>
      </c>
    </row>
    <row r="20" spans="1:8" ht="15.75" customHeight="1">
      <c r="A20" s="85" t="s">
        <v>33</v>
      </c>
      <c r="B20" s="123"/>
      <c r="C20" s="82" t="s">
        <v>82</v>
      </c>
      <c r="D20" s="26"/>
      <c r="E20" s="27"/>
      <c r="F20" s="27"/>
      <c r="G20" s="27"/>
      <c r="H20" s="83"/>
    </row>
    <row r="21" spans="1:8" ht="15.75" customHeight="1">
      <c r="A21" s="97" t="s">
        <v>34</v>
      </c>
      <c r="B21" s="150">
        <v>7264</v>
      </c>
      <c r="C21" s="21" t="s">
        <v>165</v>
      </c>
      <c r="D21" s="31" t="s">
        <v>84</v>
      </c>
      <c r="E21" s="110"/>
      <c r="F21" s="9">
        <v>20</v>
      </c>
      <c r="G21" s="9">
        <v>398.8</v>
      </c>
      <c r="H21" s="54">
        <f>F21*G21</f>
        <v>7976</v>
      </c>
    </row>
    <row r="22" spans="1:8" ht="15.75" customHeight="1">
      <c r="A22" s="97" t="s">
        <v>35</v>
      </c>
      <c r="B22" s="150">
        <v>7320</v>
      </c>
      <c r="C22" s="21" t="s">
        <v>164</v>
      </c>
      <c r="D22" s="31" t="s">
        <v>38</v>
      </c>
      <c r="E22" s="110"/>
      <c r="F22" s="9">
        <v>60</v>
      </c>
      <c r="G22" s="9">
        <v>75.57</v>
      </c>
      <c r="H22" s="54">
        <f>F22*G22</f>
        <v>4534.2</v>
      </c>
    </row>
    <row r="23" spans="1:8" ht="15.75" customHeight="1">
      <c r="A23" s="97" t="s">
        <v>36</v>
      </c>
      <c r="B23" s="150">
        <v>7267</v>
      </c>
      <c r="C23" s="21" t="s">
        <v>85</v>
      </c>
      <c r="D23" s="31" t="s">
        <v>31</v>
      </c>
      <c r="E23" s="110"/>
      <c r="F23" s="9">
        <v>380</v>
      </c>
      <c r="G23" s="9">
        <v>192.34</v>
      </c>
      <c r="H23" s="54">
        <f>F23*G23</f>
        <v>73089.2</v>
      </c>
    </row>
    <row r="24" spans="1:8" ht="15.75" customHeight="1" thickBot="1">
      <c r="A24" s="97" t="s">
        <v>37</v>
      </c>
      <c r="B24" s="168">
        <v>7273</v>
      </c>
      <c r="C24" s="21" t="s">
        <v>166</v>
      </c>
      <c r="D24" s="31" t="s">
        <v>38</v>
      </c>
      <c r="E24" s="110"/>
      <c r="F24" s="9">
        <v>95</v>
      </c>
      <c r="G24" s="9">
        <v>25.44</v>
      </c>
      <c r="H24" s="54">
        <f>F24*G24</f>
        <v>2416.8</v>
      </c>
    </row>
    <row r="25" spans="1:8" ht="15.75" customHeight="1" thickBot="1">
      <c r="A25" s="73"/>
      <c r="B25" s="122"/>
      <c r="C25" s="29"/>
      <c r="D25" s="28"/>
      <c r="E25" s="30"/>
      <c r="F25" s="285" t="s">
        <v>83</v>
      </c>
      <c r="G25" s="285"/>
      <c r="H25" s="74">
        <f>SUM(H21:H24)</f>
        <v>88016.2</v>
      </c>
    </row>
    <row r="26" spans="1:8" ht="15.75" customHeight="1" thickBot="1">
      <c r="A26" s="75"/>
      <c r="B26" s="125"/>
      <c r="C26" s="76"/>
      <c r="D26" s="77"/>
      <c r="E26" s="78"/>
      <c r="F26" s="279" t="s">
        <v>63</v>
      </c>
      <c r="G26" s="279"/>
      <c r="H26" s="79">
        <f>H12+H19+H25</f>
        <v>145401.59</v>
      </c>
    </row>
    <row r="27" spans="1:8" ht="15.75" customHeight="1" thickBot="1">
      <c r="A27" s="90"/>
      <c r="B27" s="126"/>
      <c r="C27" s="91"/>
      <c r="D27" s="92"/>
      <c r="E27" s="93"/>
      <c r="F27" s="280"/>
      <c r="G27" s="280"/>
      <c r="H27" s="94"/>
    </row>
    <row r="28" spans="1:8" ht="15.75" customHeight="1" thickBot="1">
      <c r="A28" s="75"/>
      <c r="B28" s="125"/>
      <c r="C28" s="76"/>
      <c r="D28" s="77"/>
      <c r="E28" s="78"/>
      <c r="F28" s="279" t="s">
        <v>64</v>
      </c>
      <c r="G28" s="279"/>
      <c r="H28" s="79">
        <f>H26+'Con Dren'!H32+'Con Pav'!H55</f>
        <v>2442714.89</v>
      </c>
    </row>
    <row r="29" spans="1:8" ht="15.75" customHeight="1" thickBot="1">
      <c r="A29" s="90"/>
      <c r="B29" s="126"/>
      <c r="C29" s="91"/>
      <c r="D29" s="92"/>
      <c r="E29" s="93"/>
      <c r="F29" s="280"/>
      <c r="G29" s="280"/>
      <c r="H29" s="94"/>
    </row>
    <row r="30" spans="1:8" ht="19.5" customHeight="1">
      <c r="A30" s="55" t="s">
        <v>12</v>
      </c>
      <c r="B30" s="127"/>
      <c r="C30" s="56"/>
      <c r="D30" s="57" t="s">
        <v>13</v>
      </c>
      <c r="E30" s="58"/>
      <c r="F30" s="56"/>
      <c r="G30" s="57" t="s">
        <v>14</v>
      </c>
      <c r="H30" s="59"/>
    </row>
    <row r="31" spans="1:8" ht="15">
      <c r="A31" s="60"/>
      <c r="B31" s="2"/>
      <c r="C31" s="8"/>
      <c r="D31" s="96"/>
      <c r="E31" s="2"/>
      <c r="F31" s="8"/>
      <c r="G31" s="7"/>
      <c r="H31" s="177">
        <v>40330</v>
      </c>
    </row>
    <row r="32" spans="1:8" ht="15.75" thickBot="1">
      <c r="A32" s="61"/>
      <c r="B32" s="64"/>
      <c r="C32" s="62"/>
      <c r="D32" s="63"/>
      <c r="E32" s="64"/>
      <c r="F32" s="62"/>
      <c r="G32" s="63"/>
      <c r="H32" s="65"/>
    </row>
    <row r="34" spans="1:2" ht="18">
      <c r="A34" s="101" t="s">
        <v>71</v>
      </c>
      <c r="B34" s="101"/>
    </row>
    <row r="35" spans="1:2" ht="15">
      <c r="A35" s="102" t="s">
        <v>72</v>
      </c>
      <c r="B35" s="102"/>
    </row>
    <row r="36" spans="1:2" ht="15">
      <c r="A36" s="102" t="s">
        <v>73</v>
      </c>
      <c r="B36" s="102"/>
    </row>
    <row r="37" spans="1:2" ht="15">
      <c r="A37" s="102" t="s">
        <v>74</v>
      </c>
      <c r="B37" s="102"/>
    </row>
    <row r="38" spans="1:2" ht="15">
      <c r="A38" s="104" t="s">
        <v>77</v>
      </c>
      <c r="B38" s="104"/>
    </row>
  </sheetData>
  <sheetProtection/>
  <mergeCells count="7">
    <mergeCell ref="F29:G29"/>
    <mergeCell ref="F12:G12"/>
    <mergeCell ref="F19:G19"/>
    <mergeCell ref="F25:G25"/>
    <mergeCell ref="F26:G26"/>
    <mergeCell ref="F27:G27"/>
    <mergeCell ref="F28:G28"/>
  </mergeCells>
  <printOptions horizontalCentered="1"/>
  <pageMargins left="0.5118110236220472" right="0.11811023622047245" top="0.984251968503937" bottom="0.7874015748031497" header="0.31496062992125984" footer="0.31496062992125984"/>
  <pageSetup fitToHeight="1" fitToWidth="1" horizontalDpi="300" verticalDpi="3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 topLeftCell="A1">
      <selection activeCell="E11" sqref="E11:F11"/>
    </sheetView>
  </sheetViews>
  <sheetFormatPr defaultColWidth="9.140625" defaultRowHeight="15"/>
  <cols>
    <col min="1" max="1" width="11.00390625" style="0" customWidth="1"/>
    <col min="2" max="2" width="15.57421875" style="0" bestFit="1" customWidth="1"/>
    <col min="3" max="3" width="72.8515625" style="0" customWidth="1"/>
    <col min="4" max="4" width="11.7109375" style="0" customWidth="1"/>
    <col min="5" max="7" width="14.57421875" style="0" customWidth="1"/>
    <col min="8" max="8" width="15.7109375" style="0" customWidth="1"/>
    <col min="9" max="9" width="12.00390625" style="0" bestFit="1" customWidth="1"/>
    <col min="10" max="10" width="20.57421875" style="0" customWidth="1"/>
    <col min="11" max="11" width="23.8515625" style="0" customWidth="1"/>
  </cols>
  <sheetData>
    <row r="1" spans="1:12" ht="22.5" customHeight="1">
      <c r="A1" s="308" t="s">
        <v>200</v>
      </c>
      <c r="B1" s="309"/>
      <c r="C1" s="309"/>
      <c r="D1" s="309"/>
      <c r="E1" s="309"/>
      <c r="F1" s="309"/>
      <c r="G1" s="309"/>
      <c r="H1" s="309"/>
      <c r="I1" s="2"/>
      <c r="J1" s="2"/>
      <c r="K1" s="2"/>
      <c r="L1" s="2"/>
    </row>
    <row r="2" spans="1:12" ht="21.75" customHeight="1">
      <c r="A2" s="310" t="s">
        <v>204</v>
      </c>
      <c r="B2" s="311"/>
      <c r="C2" s="311"/>
      <c r="D2" s="311"/>
      <c r="E2" s="311"/>
      <c r="F2" s="311"/>
      <c r="G2" s="311"/>
      <c r="H2" s="311"/>
      <c r="I2" s="2"/>
      <c r="J2" s="2"/>
      <c r="K2" s="2"/>
      <c r="L2" s="2"/>
    </row>
    <row r="3" spans="1:12" ht="39" customHeight="1">
      <c r="A3" s="302" t="s">
        <v>213</v>
      </c>
      <c r="B3" s="303"/>
      <c r="C3" s="303"/>
      <c r="D3" s="303"/>
      <c r="E3" s="303"/>
      <c r="F3" s="303"/>
      <c r="G3" s="303"/>
      <c r="H3" s="304"/>
      <c r="I3" s="2"/>
      <c r="J3" s="2"/>
      <c r="K3" s="3"/>
      <c r="L3" s="2"/>
    </row>
    <row r="4" spans="1:12" ht="19.5" customHeight="1">
      <c r="A4" s="305" t="s">
        <v>214</v>
      </c>
      <c r="B4" s="306"/>
      <c r="C4" s="306"/>
      <c r="D4" s="306"/>
      <c r="E4" s="306"/>
      <c r="F4" s="306"/>
      <c r="G4" s="306"/>
      <c r="H4" s="307"/>
      <c r="I4" s="2"/>
      <c r="J4" s="2"/>
      <c r="K4" s="2"/>
      <c r="L4" s="2"/>
    </row>
    <row r="5" spans="1:12" ht="19.5" customHeight="1">
      <c r="A5" s="237"/>
      <c r="B5" s="261"/>
      <c r="C5" s="261"/>
      <c r="D5" s="261"/>
      <c r="E5" s="261"/>
      <c r="F5" s="261"/>
      <c r="G5" s="261"/>
      <c r="H5" s="262"/>
      <c r="I5" s="2"/>
      <c r="J5" s="2"/>
      <c r="K5" s="2"/>
      <c r="L5" s="2"/>
    </row>
    <row r="6" spans="1:12" ht="16.5" customHeight="1">
      <c r="A6" s="288" t="s">
        <v>15</v>
      </c>
      <c r="B6" s="299" t="s">
        <v>201</v>
      </c>
      <c r="C6" s="294" t="s">
        <v>202</v>
      </c>
      <c r="D6" s="288" t="s">
        <v>4</v>
      </c>
      <c r="E6" s="288" t="s">
        <v>6</v>
      </c>
      <c r="F6" s="291" t="s">
        <v>220</v>
      </c>
      <c r="G6" s="291" t="s">
        <v>221</v>
      </c>
      <c r="H6" s="294" t="s">
        <v>203</v>
      </c>
      <c r="I6" s="235"/>
      <c r="J6" s="245"/>
      <c r="K6" s="244"/>
      <c r="L6" s="2"/>
    </row>
    <row r="7" spans="1:12" ht="9" customHeight="1">
      <c r="A7" s="289"/>
      <c r="B7" s="300"/>
      <c r="C7" s="289"/>
      <c r="D7" s="289"/>
      <c r="E7" s="289"/>
      <c r="F7" s="292"/>
      <c r="G7" s="292"/>
      <c r="H7" s="295"/>
      <c r="I7" s="235"/>
      <c r="J7" s="2"/>
      <c r="K7" s="2"/>
      <c r="L7" s="2"/>
    </row>
    <row r="8" spans="1:12" ht="16.5" customHeight="1">
      <c r="A8" s="289"/>
      <c r="B8" s="300"/>
      <c r="C8" s="289"/>
      <c r="D8" s="289"/>
      <c r="E8" s="289"/>
      <c r="F8" s="292"/>
      <c r="G8" s="292"/>
      <c r="H8" s="295"/>
      <c r="I8" s="2"/>
      <c r="J8" s="2"/>
      <c r="K8" s="2"/>
      <c r="L8" s="2"/>
    </row>
    <row r="9" spans="1:11" ht="14.25" customHeight="1">
      <c r="A9" s="290"/>
      <c r="B9" s="301"/>
      <c r="C9" s="290"/>
      <c r="D9" s="290"/>
      <c r="E9" s="290"/>
      <c r="F9" s="293"/>
      <c r="G9" s="293"/>
      <c r="H9" s="296"/>
      <c r="I9" s="2"/>
      <c r="J9" s="2"/>
      <c r="K9" s="2"/>
    </row>
    <row r="10" spans="1:11" ht="67.5" customHeight="1">
      <c r="A10" s="271">
        <v>1</v>
      </c>
      <c r="B10" s="246" t="s">
        <v>210</v>
      </c>
      <c r="C10" s="247" t="s">
        <v>215</v>
      </c>
      <c r="D10" s="272" t="s">
        <v>4</v>
      </c>
      <c r="E10" s="248">
        <v>1</v>
      </c>
      <c r="F10" s="248">
        <v>34754.5</v>
      </c>
      <c r="G10" s="248">
        <v>23170.3</v>
      </c>
      <c r="H10" s="273">
        <f>F10+G10</f>
        <v>57924.8</v>
      </c>
      <c r="I10" s="2"/>
      <c r="J10" s="2"/>
      <c r="K10" s="2"/>
    </row>
    <row r="11" spans="1:11" ht="16.5" customHeight="1">
      <c r="A11" s="240"/>
      <c r="B11" s="238"/>
      <c r="C11" s="239"/>
      <c r="D11" s="239"/>
      <c r="E11" s="297" t="s">
        <v>217</v>
      </c>
      <c r="F11" s="298"/>
      <c r="G11" s="274"/>
      <c r="H11" s="266">
        <f>SUM(H10:H10)</f>
        <v>57924.8</v>
      </c>
      <c r="I11" s="2"/>
      <c r="J11" s="2"/>
      <c r="K11" s="2"/>
    </row>
    <row r="12" ht="15">
      <c r="H12" s="249"/>
    </row>
    <row r="14" spans="1:3" ht="15">
      <c r="A14" s="2"/>
      <c r="B14" s="2"/>
      <c r="C14" s="2"/>
    </row>
    <row r="15" spans="1:8" ht="15">
      <c r="A15" s="2"/>
      <c r="B15" s="2"/>
      <c r="C15" s="2"/>
      <c r="E15" s="233" t="s">
        <v>212</v>
      </c>
      <c r="F15" s="232"/>
      <c r="G15" s="232"/>
      <c r="H15" s="250"/>
    </row>
    <row r="16" spans="1:8" ht="15">
      <c r="A16" s="2"/>
      <c r="B16" s="2"/>
      <c r="C16" s="2"/>
      <c r="E16" s="235"/>
      <c r="F16" s="2"/>
      <c r="G16" s="2"/>
      <c r="H16" s="255"/>
    </row>
    <row r="17" spans="1:8" ht="15">
      <c r="A17" s="2"/>
      <c r="B17" s="2"/>
      <c r="C17" s="2"/>
      <c r="E17" s="251"/>
      <c r="F17" s="252"/>
      <c r="G17" s="252"/>
      <c r="H17" s="254"/>
    </row>
    <row r="19" spans="1:8" ht="15">
      <c r="A19" s="233" t="s">
        <v>205</v>
      </c>
      <c r="B19" s="232"/>
      <c r="C19" s="250"/>
      <c r="E19" s="233" t="s">
        <v>219</v>
      </c>
      <c r="F19" s="232"/>
      <c r="G19" s="232"/>
      <c r="H19" s="250"/>
    </row>
    <row r="20" spans="1:8" ht="15">
      <c r="A20" s="235"/>
      <c r="B20" s="2"/>
      <c r="C20" s="255"/>
      <c r="E20" s="235" t="s">
        <v>211</v>
      </c>
      <c r="F20" s="2"/>
      <c r="G20" s="2"/>
      <c r="H20" s="255"/>
    </row>
    <row r="21" spans="1:8" ht="15">
      <c r="A21" s="251"/>
      <c r="B21" s="252"/>
      <c r="C21" s="254"/>
      <c r="E21" s="251"/>
      <c r="F21" s="252"/>
      <c r="G21" s="252"/>
      <c r="H21" s="254"/>
    </row>
  </sheetData>
  <sheetProtection/>
  <mergeCells count="13">
    <mergeCell ref="A1:H1"/>
    <mergeCell ref="A2:H2"/>
    <mergeCell ref="A6:A9"/>
    <mergeCell ref="C6:C9"/>
    <mergeCell ref="D6:D9"/>
    <mergeCell ref="E6:E9"/>
    <mergeCell ref="F6:F9"/>
    <mergeCell ref="H6:H9"/>
    <mergeCell ref="E11:F11"/>
    <mergeCell ref="B6:B9"/>
    <mergeCell ref="A3:H3"/>
    <mergeCell ref="A4:H4"/>
    <mergeCell ref="G6:G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orientation="landscape" paperSize="9" scale="9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11.00390625" style="0" customWidth="1"/>
    <col min="2" max="2" width="7.7109375" style="0" customWidth="1"/>
    <col min="3" max="3" width="9.421875" style="149" customWidth="1"/>
    <col min="4" max="4" width="29.7109375" style="0" bestFit="1" customWidth="1"/>
    <col min="5" max="5" width="29.421875" style="0" customWidth="1"/>
    <col min="6" max="6" width="41.7109375" style="0" customWidth="1"/>
    <col min="7" max="8" width="13.140625" style="0" customWidth="1"/>
  </cols>
  <sheetData>
    <row r="1" spans="1:8" ht="22.5" customHeight="1">
      <c r="A1" s="338" t="s">
        <v>206</v>
      </c>
      <c r="B1" s="339"/>
      <c r="C1" s="339"/>
      <c r="D1" s="339"/>
      <c r="E1" s="339"/>
      <c r="F1" s="339"/>
      <c r="G1" s="339"/>
      <c r="H1" s="339"/>
    </row>
    <row r="2" spans="1:8" ht="21.75" customHeight="1">
      <c r="A2" s="340" t="s">
        <v>204</v>
      </c>
      <c r="B2" s="341"/>
      <c r="C2" s="341"/>
      <c r="D2" s="341"/>
      <c r="E2" s="341"/>
      <c r="F2" s="341"/>
      <c r="G2" s="341"/>
      <c r="H2" s="341"/>
    </row>
    <row r="3" spans="1:8" ht="39" customHeight="1">
      <c r="A3" s="256"/>
      <c r="B3" s="342"/>
      <c r="C3" s="342"/>
      <c r="D3" s="342"/>
      <c r="E3" s="342"/>
      <c r="F3" s="342"/>
      <c r="G3" s="342"/>
      <c r="H3" s="342"/>
    </row>
    <row r="4" spans="1:8" ht="19.5" customHeight="1">
      <c r="A4" s="257"/>
      <c r="B4" s="243"/>
      <c r="C4" s="236"/>
      <c r="D4" s="258"/>
      <c r="E4" s="259"/>
      <c r="F4" s="260"/>
      <c r="G4" s="264"/>
      <c r="H4" s="265"/>
    </row>
    <row r="5" spans="1:8" ht="16.5" customHeight="1">
      <c r="A5" s="326" t="s">
        <v>15</v>
      </c>
      <c r="B5" s="327"/>
      <c r="C5" s="327"/>
      <c r="D5" s="327"/>
      <c r="E5" s="327"/>
      <c r="F5" s="328"/>
      <c r="G5" s="343" t="s">
        <v>207</v>
      </c>
      <c r="H5" s="328"/>
    </row>
    <row r="6" spans="1:8" ht="9" customHeight="1">
      <c r="A6" s="329"/>
      <c r="B6" s="330"/>
      <c r="C6" s="330"/>
      <c r="D6" s="330"/>
      <c r="E6" s="330"/>
      <c r="F6" s="331"/>
      <c r="G6" s="332"/>
      <c r="H6" s="334"/>
    </row>
    <row r="7" spans="1:8" ht="16.5" customHeight="1">
      <c r="A7" s="329"/>
      <c r="B7" s="330"/>
      <c r="C7" s="330"/>
      <c r="D7" s="330"/>
      <c r="E7" s="330"/>
      <c r="F7" s="331"/>
      <c r="G7" s="294" t="s">
        <v>208</v>
      </c>
      <c r="H7" s="294" t="s">
        <v>209</v>
      </c>
    </row>
    <row r="8" spans="1:8" ht="14.25" customHeight="1">
      <c r="A8" s="332"/>
      <c r="B8" s="333"/>
      <c r="C8" s="333"/>
      <c r="D8" s="333"/>
      <c r="E8" s="333"/>
      <c r="F8" s="334"/>
      <c r="G8" s="290"/>
      <c r="H8" s="296"/>
    </row>
    <row r="9" spans="1:8" ht="16.5" customHeight="1">
      <c r="A9" s="242" t="s">
        <v>16</v>
      </c>
      <c r="B9" s="322" t="s">
        <v>218</v>
      </c>
      <c r="C9" s="322"/>
      <c r="D9" s="322"/>
      <c r="E9" s="322"/>
      <c r="F9" s="323"/>
      <c r="G9" s="241"/>
      <c r="H9" s="263"/>
    </row>
    <row r="10" spans="1:8" ht="64.5" customHeight="1">
      <c r="A10" s="335" t="s">
        <v>215</v>
      </c>
      <c r="B10" s="336"/>
      <c r="C10" s="336"/>
      <c r="D10" s="336"/>
      <c r="E10" s="336"/>
      <c r="F10" s="337"/>
      <c r="G10" s="275">
        <v>1</v>
      </c>
      <c r="H10" s="276">
        <f>Orçamento!H11</f>
        <v>57924.8</v>
      </c>
    </row>
    <row r="11" spans="1:8" ht="16.5" customHeight="1">
      <c r="A11" s="267"/>
      <c r="B11" s="268"/>
      <c r="C11" s="268"/>
      <c r="D11" s="268"/>
      <c r="E11" s="268"/>
      <c r="F11" s="269"/>
      <c r="G11" s="270"/>
      <c r="H11" s="269"/>
    </row>
    <row r="12" spans="1:8" ht="15">
      <c r="A12" s="2"/>
      <c r="B12" s="2"/>
      <c r="C12" s="2"/>
      <c r="D12" s="2"/>
      <c r="E12" s="2"/>
      <c r="F12" s="2"/>
      <c r="G12" s="2"/>
      <c r="H12" s="2"/>
    </row>
    <row r="14" spans="1:8" ht="15">
      <c r="A14" s="245"/>
      <c r="B14" s="245"/>
      <c r="C14" s="277"/>
      <c r="D14" s="245"/>
      <c r="E14" s="245"/>
      <c r="F14" s="2"/>
      <c r="G14" s="324" t="s">
        <v>212</v>
      </c>
      <c r="H14" s="325"/>
    </row>
    <row r="15" spans="1:8" ht="15">
      <c r="A15" s="245"/>
      <c r="B15" s="245"/>
      <c r="C15" s="277"/>
      <c r="D15" s="245"/>
      <c r="E15" s="245"/>
      <c r="F15" s="2"/>
      <c r="G15" s="312"/>
      <c r="H15" s="312"/>
    </row>
    <row r="16" spans="1:8" ht="15">
      <c r="A16" s="245"/>
      <c r="B16" s="245"/>
      <c r="C16" s="277"/>
      <c r="D16" s="245"/>
      <c r="E16" s="245"/>
      <c r="F16" s="2"/>
      <c r="G16" s="312"/>
      <c r="H16" s="312"/>
    </row>
    <row r="17" spans="6:8" ht="15">
      <c r="F17" s="2"/>
      <c r="G17" s="2"/>
      <c r="H17" s="2"/>
    </row>
    <row r="18" spans="1:8" ht="15">
      <c r="A18" s="233" t="s">
        <v>205</v>
      </c>
      <c r="B18" s="232"/>
      <c r="C18" s="234"/>
      <c r="D18" s="250"/>
      <c r="F18" s="319" t="s">
        <v>216</v>
      </c>
      <c r="G18" s="320"/>
      <c r="H18" s="321"/>
    </row>
    <row r="19" spans="1:8" ht="15">
      <c r="A19" s="235"/>
      <c r="B19" s="2"/>
      <c r="C19" s="144"/>
      <c r="D19" s="255"/>
      <c r="F19" s="313" t="s">
        <v>211</v>
      </c>
      <c r="G19" s="314"/>
      <c r="H19" s="315"/>
    </row>
    <row r="20" spans="1:8" ht="15">
      <c r="A20" s="251"/>
      <c r="B20" s="252"/>
      <c r="C20" s="253"/>
      <c r="D20" s="254"/>
      <c r="F20" s="316"/>
      <c r="G20" s="317"/>
      <c r="H20" s="318"/>
    </row>
  </sheetData>
  <sheetProtection/>
  <mergeCells count="13">
    <mergeCell ref="A1:H1"/>
    <mergeCell ref="A2:H2"/>
    <mergeCell ref="B3:H3"/>
    <mergeCell ref="G5:H6"/>
    <mergeCell ref="G7:G8"/>
    <mergeCell ref="H7:H8"/>
    <mergeCell ref="G15:H16"/>
    <mergeCell ref="F19:H20"/>
    <mergeCell ref="F18:H18"/>
    <mergeCell ref="B9:F9"/>
    <mergeCell ref="G14:H14"/>
    <mergeCell ref="A5:F8"/>
    <mergeCell ref="A10:F1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SILVIO</dc:creator>
  <cp:keywords/>
  <dc:description/>
  <cp:lastModifiedBy>cintia</cp:lastModifiedBy>
  <cp:lastPrinted>2017-04-04T17:39:30Z</cp:lastPrinted>
  <dcterms:created xsi:type="dcterms:W3CDTF">2009-11-07T23:35:03Z</dcterms:created>
  <dcterms:modified xsi:type="dcterms:W3CDTF">2017-04-20T18:47:02Z</dcterms:modified>
  <cp:category/>
  <cp:version/>
  <cp:contentType/>
  <cp:contentStatus/>
</cp:coreProperties>
</file>